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hidePivotFieldList="1" defaultThemeVersion="124226"/>
  <mc:AlternateContent xmlns:mc="http://schemas.openxmlformats.org/markup-compatibility/2006">
    <mc:Choice Requires="x15">
      <x15ac:absPath xmlns:x15ac="http://schemas.microsoft.com/office/spreadsheetml/2010/11/ac" url="X:\MANTENIMIENTO 2022\Documentaciòn\ISO 14001\4 Soportes ambientales legales\CUESTIONARIOS\PREAD\2022\PROREDES\"/>
    </mc:Choice>
  </mc:AlternateContent>
  <xr:revisionPtr revIDLastSave="0" documentId="13_ncr:1_{E8356673-5DBD-42C5-8AFE-F4758E1E4DC2}" xr6:coauthVersionLast="47" xr6:coauthVersionMax="47" xr10:uidLastSave="{00000000-0000-0000-0000-000000000000}"/>
  <bookViews>
    <workbookView xWindow="-120" yWindow="-120" windowWidth="29040" windowHeight="15840" tabRatio="886" firstSheet="1" activeTab="1" xr2:uid="{00000000-000D-0000-FFFF-FFFF00000000}"/>
  </bookViews>
  <sheets>
    <sheet name="IDENTIFICACIÓN" sheetId="43" state="hidden" r:id="rId1"/>
    <sheet name="LINEA BASE ENERGETICA" sheetId="27" r:id="rId2"/>
    <sheet name="Analisis Energeticos" sheetId="7" state="hidden" r:id="rId3"/>
    <sheet name="INVENTARIO VEHÍCULOS" sheetId="33" state="hidden" r:id="rId4"/>
  </sheets>
  <externalReferences>
    <externalReference r:id="rId5"/>
    <externalReference r:id="rId6"/>
    <externalReference r:id="rId7"/>
  </externalReferences>
  <definedNames>
    <definedName name="_xlnm._FilterDatabase" localSheetId="1" hidden="1">'LINEA BASE ENERGETICA'!$B$3:$H$3</definedName>
    <definedName name="Electrico">#REF!</definedName>
    <definedName name="MEDIDO">[1]Listas!$E$31:$E$32</definedName>
    <definedName name="Termico">#REF!</definedName>
    <definedName name="USOFINAL">[2]Listas!$B$39:$B$47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7" l="1"/>
  <c r="H33" i="27" s="1"/>
  <c r="G33" i="27"/>
  <c r="F36" i="27"/>
  <c r="H36" i="27" s="1"/>
  <c r="G36" i="27"/>
  <c r="F42" i="27"/>
  <c r="H42" i="27" s="1"/>
  <c r="G42" i="27"/>
  <c r="F40" i="27"/>
  <c r="H40" i="27" s="1"/>
  <c r="G40" i="27"/>
  <c r="F49" i="27"/>
  <c r="H49" i="27" s="1"/>
  <c r="G49" i="27"/>
  <c r="F4" i="27"/>
  <c r="F5" i="27"/>
  <c r="F6" i="27"/>
  <c r="F7" i="27"/>
  <c r="F8" i="27"/>
  <c r="F9" i="27"/>
  <c r="F10" i="27"/>
  <c r="F11" i="27"/>
  <c r="F12" i="27"/>
  <c r="F13" i="27"/>
  <c r="F14" i="27"/>
  <c r="F16" i="27"/>
  <c r="F17" i="27"/>
  <c r="F18" i="27"/>
  <c r="F19" i="27"/>
  <c r="F20" i="27"/>
  <c r="F21" i="27"/>
  <c r="F22" i="27"/>
  <c r="F23" i="27"/>
  <c r="F24" i="27"/>
  <c r="F25" i="27"/>
  <c r="F26" i="27"/>
  <c r="F27" i="27"/>
  <c r="F28" i="27"/>
  <c r="F29" i="27"/>
  <c r="F30" i="27"/>
  <c r="F31" i="27"/>
  <c r="F32" i="27"/>
  <c r="F34" i="27"/>
  <c r="F35" i="27"/>
  <c r="F37" i="27"/>
  <c r="F38" i="27"/>
  <c r="F39" i="27"/>
  <c r="F41" i="27"/>
  <c r="F43" i="27"/>
  <c r="F44" i="27"/>
  <c r="F45" i="27"/>
  <c r="F46" i="27"/>
  <c r="F47" i="27"/>
  <c r="F48" i="27"/>
  <c r="F50" i="27"/>
  <c r="F53" i="27" l="1"/>
  <c r="G4" i="27" l="1"/>
  <c r="C52" i="27"/>
  <c r="C54" i="27"/>
  <c r="C53" i="27"/>
  <c r="G5" i="27" l="1"/>
  <c r="G6" i="27"/>
  <c r="G7" i="27"/>
  <c r="G8" i="27"/>
  <c r="G9" i="27"/>
  <c r="G10" i="27"/>
  <c r="G11" i="27"/>
  <c r="G12" i="27"/>
  <c r="G13" i="27"/>
  <c r="G14" i="27"/>
  <c r="G16" i="27"/>
  <c r="G17" i="27"/>
  <c r="G18" i="27"/>
  <c r="G19" i="27"/>
  <c r="G20" i="27"/>
  <c r="G21" i="27"/>
  <c r="G22" i="27"/>
  <c r="G23" i="27"/>
  <c r="G24" i="27"/>
  <c r="G25" i="27"/>
  <c r="G26" i="27"/>
  <c r="G27" i="27"/>
  <c r="G28" i="27"/>
  <c r="G29" i="27"/>
  <c r="G30" i="27"/>
  <c r="G31" i="27"/>
  <c r="G32" i="27"/>
  <c r="G34" i="27"/>
  <c r="G35" i="27"/>
  <c r="G38" i="27"/>
  <c r="G39" i="27"/>
  <c r="G41" i="27"/>
  <c r="G43" i="27"/>
  <c r="G44" i="27"/>
  <c r="G45" i="27"/>
  <c r="G46" i="27"/>
  <c r="G47" i="27"/>
  <c r="G48" i="27"/>
  <c r="G50" i="27"/>
  <c r="H25" i="27" l="1"/>
  <c r="H26" i="27"/>
  <c r="H27" i="27"/>
  <c r="H28" i="27"/>
  <c r="H29" i="27"/>
  <c r="H30" i="27"/>
  <c r="H31" i="27"/>
  <c r="H32" i="27"/>
  <c r="H34" i="27"/>
  <c r="H35" i="27"/>
  <c r="H37" i="27"/>
  <c r="H38" i="27"/>
  <c r="H39" i="27"/>
  <c r="H41" i="27"/>
  <c r="H43" i="27"/>
  <c r="H44" i="27"/>
  <c r="H45" i="27"/>
  <c r="H46" i="27"/>
  <c r="H47" i="27"/>
  <c r="H48" i="27"/>
  <c r="H50" i="27"/>
  <c r="H5" i="27"/>
  <c r="H6" i="27"/>
  <c r="H7" i="27"/>
  <c r="H8" i="27"/>
  <c r="H9" i="27"/>
  <c r="H10" i="27"/>
  <c r="H11" i="27"/>
  <c r="H12" i="27"/>
  <c r="H13" i="27"/>
  <c r="H14" i="27"/>
  <c r="H16" i="27"/>
  <c r="H17" i="27"/>
  <c r="H18" i="27"/>
  <c r="H19" i="27"/>
  <c r="H20" i="27"/>
  <c r="H21" i="27"/>
  <c r="H22" i="27"/>
  <c r="H23" i="27"/>
  <c r="H24" i="27"/>
  <c r="E37" i="27"/>
  <c r="E51" i="27" s="1"/>
  <c r="H4" i="27" l="1"/>
  <c r="H53" i="27"/>
  <c r="E53" i="27"/>
  <c r="E54" i="27"/>
  <c r="E52" i="27"/>
  <c r="G37" i="27"/>
  <c r="F54" i="27"/>
  <c r="D15" i="27"/>
  <c r="F15" i="27" s="1"/>
  <c r="F52" i="27" l="1"/>
  <c r="F51" i="27"/>
  <c r="G53" i="27"/>
  <c r="G15" i="27"/>
  <c r="D57" i="7"/>
  <c r="D58" i="7"/>
  <c r="D59" i="7"/>
  <c r="D60" i="7"/>
  <c r="D61" i="7"/>
  <c r="D62" i="7"/>
  <c r="D63" i="7"/>
  <c r="D64" i="7"/>
  <c r="D65" i="7"/>
  <c r="D66" i="7"/>
  <c r="D67" i="7"/>
  <c r="D56" i="7"/>
  <c r="G47" i="7"/>
  <c r="E47" i="7"/>
  <c r="G8" i="7"/>
  <c r="G9" i="7"/>
  <c r="G10" i="7"/>
  <c r="G11" i="7"/>
  <c r="G12" i="7"/>
  <c r="G13" i="7"/>
  <c r="G14" i="7"/>
  <c r="G15" i="7"/>
  <c r="G16" i="7"/>
  <c r="G17" i="7"/>
  <c r="G18" i="7"/>
  <c r="G7" i="7"/>
  <c r="E6" i="7"/>
  <c r="F6" i="7"/>
  <c r="G6" i="7"/>
  <c r="H6" i="7"/>
  <c r="I6" i="7"/>
  <c r="D6" i="7"/>
  <c r="I5" i="7"/>
  <c r="I47" i="7" s="1"/>
  <c r="H5" i="7"/>
  <c r="H47" i="7" s="1"/>
  <c r="F5" i="7"/>
  <c r="F47" i="7" s="1"/>
  <c r="D8" i="7"/>
  <c r="D86" i="7" s="1"/>
  <c r="E8" i="7"/>
  <c r="F8" i="7"/>
  <c r="H8" i="7"/>
  <c r="I8" i="7"/>
  <c r="D9" i="7"/>
  <c r="D87" i="7" s="1"/>
  <c r="E9" i="7"/>
  <c r="F9" i="7"/>
  <c r="H9" i="7"/>
  <c r="I9" i="7"/>
  <c r="D10" i="7"/>
  <c r="D88" i="7" s="1"/>
  <c r="E10" i="7"/>
  <c r="F10" i="7"/>
  <c r="H10" i="7"/>
  <c r="I10" i="7"/>
  <c r="D11" i="7"/>
  <c r="D89" i="7" s="1"/>
  <c r="E11" i="7"/>
  <c r="F11" i="7"/>
  <c r="H11" i="7"/>
  <c r="I11" i="7"/>
  <c r="D12" i="7"/>
  <c r="D90" i="7" s="1"/>
  <c r="E12" i="7"/>
  <c r="F12" i="7"/>
  <c r="H12" i="7"/>
  <c r="I12" i="7"/>
  <c r="D13" i="7"/>
  <c r="D91" i="7" s="1"/>
  <c r="E13" i="7"/>
  <c r="F13" i="7"/>
  <c r="H13" i="7"/>
  <c r="I13" i="7"/>
  <c r="D14" i="7"/>
  <c r="D92" i="7" s="1"/>
  <c r="E14" i="7"/>
  <c r="F14" i="7"/>
  <c r="H14" i="7"/>
  <c r="I14" i="7"/>
  <c r="D15" i="7"/>
  <c r="D93" i="7" s="1"/>
  <c r="E15" i="7"/>
  <c r="F15" i="7"/>
  <c r="H15" i="7"/>
  <c r="I15" i="7"/>
  <c r="D16" i="7"/>
  <c r="D94" i="7" s="1"/>
  <c r="E16" i="7"/>
  <c r="F16" i="7"/>
  <c r="H16" i="7"/>
  <c r="I16" i="7"/>
  <c r="D17" i="7"/>
  <c r="E17" i="7"/>
  <c r="F17" i="7"/>
  <c r="H17" i="7"/>
  <c r="I17" i="7"/>
  <c r="D18" i="7"/>
  <c r="D96" i="7" s="1"/>
  <c r="E18" i="7"/>
  <c r="F18" i="7"/>
  <c r="H18" i="7"/>
  <c r="I18" i="7"/>
  <c r="E7" i="7"/>
  <c r="F7" i="7"/>
  <c r="H7" i="7"/>
  <c r="I7" i="7"/>
  <c r="D7" i="7"/>
  <c r="H4" i="7"/>
  <c r="I4" i="7"/>
  <c r="G4" i="7"/>
  <c r="F4" i="7"/>
  <c r="H15" i="27" l="1"/>
  <c r="G51" i="27"/>
  <c r="G52" i="27"/>
  <c r="E27" i="7"/>
  <c r="D101" i="7"/>
  <c r="D100" i="7"/>
  <c r="D99" i="7"/>
  <c r="D98" i="7"/>
  <c r="H28" i="7"/>
  <c r="I22" i="7"/>
  <c r="H29" i="7"/>
  <c r="H27" i="7"/>
  <c r="E29" i="7"/>
  <c r="I29" i="7"/>
  <c r="I20" i="7"/>
  <c r="H22" i="7"/>
  <c r="H20" i="7"/>
  <c r="I27" i="7"/>
  <c r="I23" i="7"/>
  <c r="I21" i="7"/>
  <c r="I28" i="7"/>
  <c r="H23" i="7"/>
  <c r="H21" i="7"/>
  <c r="H52" i="27" l="1"/>
  <c r="H51" i="27"/>
  <c r="C57" i="7"/>
  <c r="C86" i="7" s="1"/>
  <c r="C58" i="7"/>
  <c r="C87" i="7" s="1"/>
  <c r="C59" i="7"/>
  <c r="C88" i="7" s="1"/>
  <c r="C60" i="7"/>
  <c r="C89" i="7" s="1"/>
  <c r="C61" i="7"/>
  <c r="C90" i="7" s="1"/>
  <c r="C62" i="7"/>
  <c r="C91" i="7" s="1"/>
  <c r="C63" i="7"/>
  <c r="C92" i="7" s="1"/>
  <c r="C64" i="7"/>
  <c r="C93" i="7" s="1"/>
  <c r="C65" i="7"/>
  <c r="C94" i="7" s="1"/>
  <c r="C66" i="7"/>
  <c r="C95" i="7" s="1"/>
  <c r="C67" i="7"/>
  <c r="C96" i="7" s="1"/>
  <c r="C56" i="7"/>
  <c r="C85" i="7" s="1"/>
  <c r="D35" i="7"/>
  <c r="D38" i="7"/>
  <c r="D39" i="7"/>
  <c r="D40" i="7"/>
  <c r="D41" i="7"/>
  <c r="D42" i="7"/>
  <c r="D43" i="7"/>
  <c r="C8" i="7"/>
  <c r="C35" i="7" s="1"/>
  <c r="C9" i="7"/>
  <c r="C36" i="7" s="1"/>
  <c r="C10" i="7"/>
  <c r="C37" i="7" s="1"/>
  <c r="C11" i="7"/>
  <c r="C38" i="7" s="1"/>
  <c r="C12" i="7"/>
  <c r="C39" i="7" s="1"/>
  <c r="C13" i="7"/>
  <c r="C40" i="7" s="1"/>
  <c r="C14" i="7"/>
  <c r="C41" i="7" s="1"/>
  <c r="C15" i="7"/>
  <c r="C42" i="7" s="1"/>
  <c r="C16" i="7"/>
  <c r="C43" i="7" s="1"/>
  <c r="C17" i="7"/>
  <c r="C44" i="7" s="1"/>
  <c r="C18" i="7"/>
  <c r="C45" i="7" s="1"/>
  <c r="C7" i="7"/>
  <c r="C34" i="7" s="1"/>
  <c r="B18" i="7"/>
  <c r="D44" i="7"/>
  <c r="B17" i="7"/>
  <c r="B16" i="7"/>
  <c r="B15" i="7"/>
  <c r="B14" i="7"/>
  <c r="B13" i="7"/>
  <c r="B12" i="7"/>
  <c r="B11" i="7"/>
  <c r="B10" i="7"/>
  <c r="B9" i="7"/>
  <c r="B8" i="7"/>
  <c r="B7" i="7"/>
  <c r="F33" i="7"/>
  <c r="M33" i="7" s="1"/>
  <c r="D33" i="7"/>
  <c r="J33" i="7" s="1"/>
  <c r="L33" i="7" s="1"/>
  <c r="N33" i="7" s="1"/>
  <c r="F32" i="7"/>
  <c r="D31" i="7"/>
  <c r="I42" i="7" l="1"/>
  <c r="S42" i="7" s="1"/>
  <c r="R42" i="7" s="1"/>
  <c r="H42" i="7"/>
  <c r="Q42" i="7" s="1"/>
  <c r="P42" i="7" s="1"/>
  <c r="I41" i="7"/>
  <c r="S41" i="7" s="1"/>
  <c r="R41" i="7" s="1"/>
  <c r="H41" i="7"/>
  <c r="Q41" i="7" s="1"/>
  <c r="P41" i="7" s="1"/>
  <c r="I44" i="7"/>
  <c r="S44" i="7" s="1"/>
  <c r="R44" i="7" s="1"/>
  <c r="H44" i="7"/>
  <c r="Q44" i="7" s="1"/>
  <c r="P44" i="7" s="1"/>
  <c r="I40" i="7"/>
  <c r="S40" i="7" s="1"/>
  <c r="R40" i="7" s="1"/>
  <c r="H40" i="7"/>
  <c r="Q40" i="7" s="1"/>
  <c r="P40" i="7" s="1"/>
  <c r="I38" i="7"/>
  <c r="S38" i="7" s="1"/>
  <c r="R38" i="7" s="1"/>
  <c r="H38" i="7"/>
  <c r="Q38" i="7" s="1"/>
  <c r="P38" i="7" s="1"/>
  <c r="I43" i="7"/>
  <c r="S43" i="7" s="1"/>
  <c r="R43" i="7" s="1"/>
  <c r="H43" i="7"/>
  <c r="Q43" i="7" s="1"/>
  <c r="P43" i="7" s="1"/>
  <c r="I39" i="7"/>
  <c r="S39" i="7" s="1"/>
  <c r="R39" i="7" s="1"/>
  <c r="H39" i="7"/>
  <c r="Q39" i="7" s="1"/>
  <c r="P39" i="7" s="1"/>
  <c r="I35" i="7"/>
  <c r="S35" i="7" s="1"/>
  <c r="R35" i="7" s="1"/>
  <c r="H35" i="7"/>
  <c r="Q35" i="7" s="1"/>
  <c r="P35" i="7" s="1"/>
  <c r="D36" i="7"/>
  <c r="D37" i="7"/>
  <c r="D45" i="7"/>
  <c r="F23" i="7"/>
  <c r="G27" i="7"/>
  <c r="G23" i="7"/>
  <c r="F29" i="7"/>
  <c r="D20" i="7"/>
  <c r="D21" i="7"/>
  <c r="D22" i="7"/>
  <c r="D23" i="7"/>
  <c r="F28" i="7"/>
  <c r="G29" i="7"/>
  <c r="E28" i="7"/>
  <c r="E20" i="7"/>
  <c r="E21" i="7"/>
  <c r="E22" i="7"/>
  <c r="E23" i="7"/>
  <c r="F27" i="7"/>
  <c r="G28" i="7"/>
  <c r="D34" i="7"/>
  <c r="G20" i="7"/>
  <c r="G21" i="7"/>
  <c r="G22" i="7"/>
  <c r="F20" i="7"/>
  <c r="F21" i="7"/>
  <c r="F22" i="7"/>
  <c r="E35" i="7" l="1"/>
  <c r="K35" i="7" s="1"/>
  <c r="J35" i="7" s="1"/>
  <c r="E34" i="7"/>
  <c r="H34" i="7"/>
  <c r="Q34" i="7" s="1"/>
  <c r="I34" i="7"/>
  <c r="S34" i="7" s="1"/>
  <c r="F34" i="7"/>
  <c r="I45" i="7"/>
  <c r="S45" i="7" s="1"/>
  <c r="R45" i="7" s="1"/>
  <c r="H45" i="7"/>
  <c r="Q45" i="7" s="1"/>
  <c r="P45" i="7" s="1"/>
  <c r="I37" i="7"/>
  <c r="S37" i="7" s="1"/>
  <c r="R37" i="7" s="1"/>
  <c r="H37" i="7"/>
  <c r="Q37" i="7" s="1"/>
  <c r="P37" i="7" s="1"/>
  <c r="I36" i="7"/>
  <c r="S36" i="7" s="1"/>
  <c r="R36" i="7" s="1"/>
  <c r="H36" i="7"/>
  <c r="Q36" i="7" s="1"/>
  <c r="P36" i="7" s="1"/>
  <c r="G36" i="7"/>
  <c r="O36" i="7" s="1"/>
  <c r="G40" i="7"/>
  <c r="O40" i="7" s="1"/>
  <c r="G44" i="7"/>
  <c r="O44" i="7" s="1"/>
  <c r="G34" i="7"/>
  <c r="O34" i="7" s="1"/>
  <c r="G37" i="7"/>
  <c r="O37" i="7" s="1"/>
  <c r="G41" i="7"/>
  <c r="O41" i="7" s="1"/>
  <c r="G45" i="7"/>
  <c r="O45" i="7" s="1"/>
  <c r="G43" i="7"/>
  <c r="O43" i="7" s="1"/>
  <c r="G38" i="7"/>
  <c r="O38" i="7" s="1"/>
  <c r="G42" i="7"/>
  <c r="O42" i="7" s="1"/>
  <c r="G39" i="7"/>
  <c r="O39" i="7" s="1"/>
  <c r="G35" i="7"/>
  <c r="O35" i="7" s="1"/>
  <c r="F41" i="7"/>
  <c r="E42" i="7"/>
  <c r="F37" i="7"/>
  <c r="E40" i="7"/>
  <c r="E37" i="7"/>
  <c r="F43" i="7"/>
  <c r="F42" i="7"/>
  <c r="F40" i="7"/>
  <c r="E45" i="7"/>
  <c r="E36" i="7"/>
  <c r="F45" i="7"/>
  <c r="E38" i="7"/>
  <c r="F39" i="7"/>
  <c r="F35" i="7"/>
  <c r="F44" i="7"/>
  <c r="E44" i="7"/>
  <c r="E39" i="7"/>
  <c r="E43" i="7"/>
  <c r="E41" i="7"/>
  <c r="F38" i="7"/>
  <c r="F36" i="7"/>
  <c r="E56" i="7" l="1"/>
  <c r="R34" i="7"/>
  <c r="I49" i="7" s="1"/>
  <c r="P34" i="7"/>
  <c r="H49" i="7" s="1"/>
  <c r="K34" i="7"/>
  <c r="M38" i="7"/>
  <c r="L38" i="7" s="1"/>
  <c r="N35" i="7"/>
  <c r="K38" i="7"/>
  <c r="J38" i="7" s="1"/>
  <c r="M42" i="7"/>
  <c r="L42" i="7" s="1"/>
  <c r="N42" i="7"/>
  <c r="N40" i="7"/>
  <c r="K41" i="7"/>
  <c r="J41" i="7" s="1"/>
  <c r="N34" i="7"/>
  <c r="M44" i="7"/>
  <c r="L44" i="7" s="1"/>
  <c r="N43" i="7"/>
  <c r="N38" i="7"/>
  <c r="N41" i="7"/>
  <c r="K40" i="7"/>
  <c r="J40" i="7" s="1"/>
  <c r="N37" i="7"/>
  <c r="M36" i="7"/>
  <c r="L36" i="7" s="1"/>
  <c r="M34" i="7"/>
  <c r="N36" i="7"/>
  <c r="K37" i="7"/>
  <c r="J37" i="7" s="1"/>
  <c r="K43" i="7"/>
  <c r="J43" i="7" s="1"/>
  <c r="M35" i="7"/>
  <c r="L35" i="7" s="1"/>
  <c r="M45" i="7"/>
  <c r="L45" i="7" s="1"/>
  <c r="K45" i="7"/>
  <c r="J45" i="7" s="1"/>
  <c r="M43" i="7"/>
  <c r="L43" i="7" s="1"/>
  <c r="M37" i="7"/>
  <c r="L37" i="7" s="1"/>
  <c r="N39" i="7"/>
  <c r="K39" i="7"/>
  <c r="J39" i="7" s="1"/>
  <c r="K44" i="7"/>
  <c r="J44" i="7" s="1"/>
  <c r="M39" i="7"/>
  <c r="L39" i="7" s="1"/>
  <c r="K36" i="7"/>
  <c r="J36" i="7" s="1"/>
  <c r="M40" i="7"/>
  <c r="L40" i="7" s="1"/>
  <c r="N45" i="7"/>
  <c r="K42" i="7"/>
  <c r="J42" i="7" s="1"/>
  <c r="N44" i="7"/>
  <c r="M41" i="7"/>
  <c r="L41" i="7" s="1"/>
  <c r="I48" i="7" l="1"/>
  <c r="I50" i="7"/>
  <c r="H48" i="7"/>
  <c r="H50" i="7"/>
  <c r="L34" i="7"/>
  <c r="F48" i="7" s="1"/>
  <c r="J34" i="7"/>
  <c r="E48" i="7" s="1"/>
  <c r="G50" i="7"/>
  <c r="G48" i="7"/>
  <c r="G49" i="7"/>
  <c r="E50" i="7" l="1"/>
  <c r="E49" i="7"/>
  <c r="F49" i="7"/>
  <c r="F50" i="7"/>
  <c r="D71" i="7" l="1"/>
  <c r="D72" i="7"/>
  <c r="D70" i="7"/>
  <c r="D69" i="7"/>
  <c r="E94" i="7" l="1"/>
  <c r="E67" i="7"/>
  <c r="E66" i="7"/>
  <c r="E59" i="7"/>
  <c r="E92" i="7"/>
  <c r="E60" i="7"/>
  <c r="E91" i="7"/>
  <c r="E64" i="7"/>
  <c r="E87" i="7"/>
  <c r="E61" i="7"/>
  <c r="E65" i="7"/>
  <c r="E89" i="7" l="1"/>
  <c r="E63" i="7"/>
  <c r="E62" i="7"/>
  <c r="E58" i="7"/>
  <c r="E93" i="7"/>
  <c r="E88" i="7"/>
  <c r="E96" i="7"/>
  <c r="E90" i="7"/>
  <c r="E57" i="7"/>
  <c r="E86" i="7"/>
  <c r="E100" i="7" l="1"/>
  <c r="E99" i="7"/>
  <c r="E98" i="7"/>
  <c r="E101" i="7"/>
  <c r="E70" i="7"/>
  <c r="E71" i="7"/>
  <c r="E72" i="7"/>
  <c r="E69" i="7"/>
  <c r="E76" i="7"/>
  <c r="E78" i="7"/>
  <c r="E77" i="7"/>
  <c r="F57" i="7" l="1"/>
  <c r="H57" i="7" s="1"/>
  <c r="G57" i="7" s="1"/>
  <c r="F59" i="7"/>
  <c r="H59" i="7" s="1"/>
  <c r="G59" i="7" s="1"/>
  <c r="F67" i="7"/>
  <c r="H67" i="7" s="1"/>
  <c r="G67" i="7" s="1"/>
  <c r="F65" i="7"/>
  <c r="H65" i="7" s="1"/>
  <c r="G65" i="7" s="1"/>
  <c r="F62" i="7"/>
  <c r="H62" i="7" s="1"/>
  <c r="G62" i="7" s="1"/>
  <c r="F63" i="7"/>
  <c r="H63" i="7" s="1"/>
  <c r="G63" i="7" s="1"/>
  <c r="F66" i="7"/>
  <c r="H66" i="7" s="1"/>
  <c r="G66" i="7" s="1"/>
  <c r="F64" i="7"/>
  <c r="H64" i="7" s="1"/>
  <c r="G64" i="7" s="1"/>
  <c r="F56" i="7"/>
  <c r="H56" i="7" s="1"/>
  <c r="F61" i="7"/>
  <c r="H61" i="7" s="1"/>
  <c r="G61" i="7" s="1"/>
  <c r="F58" i="7"/>
  <c r="H58" i="7" s="1"/>
  <c r="G58" i="7" s="1"/>
  <c r="F60" i="7"/>
  <c r="H60" i="7" s="1"/>
  <c r="G60" i="7" s="1"/>
  <c r="G56" i="7" l="1"/>
  <c r="I77" i="7" s="1"/>
  <c r="I76" i="7" l="1"/>
  <c r="I58" i="7" s="1"/>
  <c r="I78" i="7"/>
  <c r="I56" i="7" l="1"/>
  <c r="I67" i="7"/>
  <c r="I64" i="7"/>
  <c r="I62" i="7"/>
  <c r="I61" i="7"/>
  <c r="I65" i="7"/>
  <c r="I66" i="7"/>
  <c r="I57" i="7"/>
  <c r="I60" i="7"/>
  <c r="I63" i="7"/>
  <c r="I59" i="7"/>
</calcChain>
</file>

<file path=xl/sharedStrings.xml><?xml version="1.0" encoding="utf-8"?>
<sst xmlns="http://schemas.openxmlformats.org/spreadsheetml/2006/main" count="149" uniqueCount="92">
  <si>
    <t>EQUIPO</t>
  </si>
  <si>
    <t>POTENCIA (HP)</t>
  </si>
  <si>
    <t>TIEMPO DE OPERACIÓN (horas/día)</t>
  </si>
  <si>
    <t>Mes</t>
  </si>
  <si>
    <t>(kWh)</t>
  </si>
  <si>
    <t xml:space="preserve">Energía Eléctrica </t>
  </si>
  <si>
    <t>Consumo de energéticos mas representativos</t>
  </si>
  <si>
    <t>Promedio</t>
  </si>
  <si>
    <t>Desviación Estándar</t>
  </si>
  <si>
    <t>Maximo</t>
  </si>
  <si>
    <t xml:space="preserve">Minimo </t>
  </si>
  <si>
    <t>SITUACIÓN ACTUAL</t>
  </si>
  <si>
    <t>Pendiente  (m)</t>
  </si>
  <si>
    <t>Intercepto (b)</t>
  </si>
  <si>
    <t>Coeficiente de Correlación (R2)</t>
  </si>
  <si>
    <t>Producción Meta</t>
  </si>
  <si>
    <t>Energía Eléctrica Meta</t>
  </si>
  <si>
    <t>ÁREA O PROCESO</t>
  </si>
  <si>
    <t>CANTIDAD</t>
  </si>
  <si>
    <t>Inicio</t>
  </si>
  <si>
    <t>Máximo</t>
  </si>
  <si>
    <t>Mínimo</t>
  </si>
  <si>
    <t>Ton</t>
  </si>
  <si>
    <t>kWh</t>
  </si>
  <si>
    <t>ACPM</t>
  </si>
  <si>
    <t>Galones</t>
  </si>
  <si>
    <t xml:space="preserve">Energia electrica </t>
  </si>
  <si>
    <t>Produccion</t>
  </si>
  <si>
    <t xml:space="preserve">Consumo total real  </t>
  </si>
  <si>
    <t xml:space="preserve">Consumo total teorico  </t>
  </si>
  <si>
    <t xml:space="preserve">TEORICO </t>
  </si>
  <si>
    <t>informe CAR</t>
  </si>
  <si>
    <t>Energía total Meta</t>
  </si>
  <si>
    <t>Energía total teorica</t>
  </si>
  <si>
    <t xml:space="preserve">Energía Vs Producción </t>
  </si>
  <si>
    <t xml:space="preserve">Producción </t>
  </si>
  <si>
    <t>Gasolina</t>
  </si>
  <si>
    <t>Gal</t>
  </si>
  <si>
    <t>Biomasa</t>
  </si>
  <si>
    <t xml:space="preserve">Gasolina </t>
  </si>
  <si>
    <t xml:space="preserve">Consumos Teoricos </t>
  </si>
  <si>
    <t xml:space="preserve">Carbón </t>
  </si>
  <si>
    <t xml:space="preserve">Biomasa </t>
  </si>
  <si>
    <t>ton</t>
  </si>
  <si>
    <t>Retroexcavadora pajarita</t>
  </si>
  <si>
    <t>Retroexcavadora oruga</t>
  </si>
  <si>
    <t>cargador</t>
  </si>
  <si>
    <t>Extracción</t>
  </si>
  <si>
    <t>DATOS GENERALES DE LA EMPRESA</t>
  </si>
  <si>
    <t>Suma</t>
  </si>
  <si>
    <t>ENERGÍA ELÉCTRICA</t>
  </si>
  <si>
    <t>NIT</t>
  </si>
  <si>
    <t>CIIU</t>
  </si>
  <si>
    <t>Fabricación de materiales de arcilla para la construcción</t>
  </si>
  <si>
    <t>CARGO</t>
  </si>
  <si>
    <t>ORGANIZACIÓN DE LA INSTITUCIÓN</t>
  </si>
  <si>
    <t>NUMERO DE TRABAJADORES</t>
  </si>
  <si>
    <t>HORARIO LABORAL</t>
  </si>
  <si>
    <t>DE</t>
  </si>
  <si>
    <t>AM</t>
  </si>
  <si>
    <t>PM</t>
  </si>
  <si>
    <t>A</t>
  </si>
  <si>
    <t>TURNO 1</t>
  </si>
  <si>
    <t>X</t>
  </si>
  <si>
    <t>TURNO 2</t>
  </si>
  <si>
    <t>TURNO 3</t>
  </si>
  <si>
    <t>TURNO 4</t>
  </si>
  <si>
    <t>DÍAS DE TRABAJO AL MES</t>
  </si>
  <si>
    <t>RAZÓN SOCIAL</t>
  </si>
  <si>
    <t>ACTIVIDAD ECONÓMICA</t>
  </si>
  <si>
    <t>DIRECCIÓN</t>
  </si>
  <si>
    <t>CIUDAD</t>
  </si>
  <si>
    <t>CONTACTO DE VISITA</t>
  </si>
  <si>
    <t>WEB COMPAÑÍA</t>
  </si>
  <si>
    <t>TEL</t>
  </si>
  <si>
    <t>MÓVIL</t>
  </si>
  <si>
    <t>DEPARTAMENTO</t>
  </si>
  <si>
    <t>EMAIL CONTACTO</t>
  </si>
  <si>
    <t>MM2</t>
  </si>
  <si>
    <t>JUNIO</t>
  </si>
  <si>
    <t>NOTA: Se toman valores diarios de producción debido a la variedad en las combinaciones de papel utilizadas para la fabricación de las laminas de cartón corrugado, se realiza filtración de los datos eliminando los días en donde no se realiza producción o se realiza mantenimiento al equipo interfiriendo con la producción normal del equipo corrugador</t>
  </si>
  <si>
    <t>JULIO</t>
  </si>
  <si>
    <t xml:space="preserve">Consumo estimado linea base </t>
  </si>
  <si>
    <t>DÍA</t>
  </si>
  <si>
    <t>kWh/MM2</t>
  </si>
  <si>
    <t xml:space="preserve">kWh/MM2 ESTIMADO </t>
  </si>
  <si>
    <t xml:space="preserve"> </t>
  </si>
  <si>
    <t>kWh reales</t>
  </si>
  <si>
    <r>
      <t xml:space="preserve">ANALSIS E INTERPRETACIÓN DE LA LINEA BASE ENERGETICA:
</t>
    </r>
    <r>
      <rPr>
        <sz val="11"/>
        <color theme="1"/>
        <rFont val="Calibri"/>
        <family val="2"/>
        <scheme val="minor"/>
      </rPr>
      <t>Al realizar la linea base energetica realizada en la grafica de disperción, se puede evidenciar una variación con respecto al consumo real y al consumo estimado de KwH , esto es debido al uso de difentes claves de papel para la elaboración de laminas de cartón corrugado, en donde debido directamente al proceso varia el tiempo necesario de los diferentes equipos para la fabricación de una determinada cantidad de Mm2 generando disminución de la producción. Sin embargo, al realizar las sumatorias del consumo real y estimado, se puede identificar un menor consumo del estimado, esto gracias a las diferentes actividades realizadas para controlar y reducir el consumo energetico en la planta.</t>
    </r>
  </si>
  <si>
    <r>
      <t xml:space="preserve">INDICADORES DE DESEMPEÑO AMBIENTAL
</t>
    </r>
    <r>
      <rPr>
        <sz val="11"/>
        <color theme="1"/>
        <rFont val="Calibri"/>
        <family val="2"/>
        <scheme val="minor"/>
      </rPr>
      <t>Para realizar seguimiento al desempeño ambiental, en la planta se utiliza el consumo de energía en KWh sobre los Mm2, Se toma un dato linean para la producción debido a la variación presente entre las laminas de cartón corrugado por el tipo de gramaje a utilizar.</t>
    </r>
  </si>
  <si>
    <r>
      <rPr>
        <b/>
        <sz val="11"/>
        <color theme="1"/>
        <rFont val="Calibri"/>
        <family val="2"/>
        <scheme val="minor"/>
      </rPr>
      <t xml:space="preserve">META SEGÚN LA LINEA BASE AMBIENTAL </t>
    </r>
    <r>
      <rPr>
        <sz val="11"/>
        <color theme="1"/>
        <rFont val="Calibri"/>
        <family val="2"/>
        <scheme val="minor"/>
      </rPr>
      <t xml:space="preserve">
Para obtener el objetivo de consumo energetico tomamos el promedio obtenido en los dos meses, posteriormente calculamos la desviación estandar del indicador para restar este valor del promedio, por ultimo se evidencia el cumplimiento de este valor en un 50% en el periodo manejado, de no cumplir esta caracteristica se aumenta un 1% hasta obtener el 50%, por lio tanto el objetivo seria </t>
    </r>
    <r>
      <rPr>
        <b/>
        <sz val="11"/>
        <color theme="1"/>
        <rFont val="Calibri"/>
        <family val="2"/>
        <scheme val="minor"/>
      </rPr>
      <t>45,5 kwh/Mm2</t>
    </r>
  </si>
  <si>
    <r>
      <rPr>
        <b/>
        <sz val="11"/>
        <color theme="1"/>
        <rFont val="Calibri"/>
        <family val="2"/>
        <scheme val="minor"/>
      </rPr>
      <t xml:space="preserve">OBJETIVOS SEGÚN LA LINEA BASE AMBIENTAL </t>
    </r>
    <r>
      <rPr>
        <sz val="11"/>
        <color theme="1"/>
        <rFont val="Calibri"/>
        <family val="2"/>
        <scheme val="minor"/>
      </rPr>
      <t xml:space="preserve">
- Reducir el consumo energetico sin afectar la producción.
- Identificar los Mm2 necesarios para cumplir el objetivo diario de consumo energetico.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</si>
</sst>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quot;$&quot;* #,##0.00_-;_-&quot;$&quot;* &quot;-&quot;??_-;_-@_-"/>
    <numFmt numFmtId="165" formatCode="0.0000"/>
    <numFmt numFmtId="166" formatCode="0.0"/>
    <numFmt numFmtId="167" formatCode="#,##0.0"/>
    <numFmt numFmtId="168" formatCode="[$$-240A]\ #,##0"/>
  </numFmts>
  <fonts count="18" x14ac:knownFonts="1">
    <font>
      <sz val="11"/>
      <color theme="1"/>
      <name val="Calibri"/>
      <family val="2"/>
      <scheme val="minor"/>
    </font>
    <font>
      <sz val="10"/>
      <name val="Arial"/>
      <family val="2"/>
    </font>
    <font>
      <sz val="11"/>
      <color theme="1"/>
      <name val="Calibri"/>
      <family val="2"/>
      <scheme val="minor"/>
    </font>
    <font>
      <u/>
      <sz val="11"/>
      <color theme="10"/>
      <name val="Calibri"/>
      <family val="2"/>
    </font>
    <font>
      <b/>
      <sz val="11"/>
      <color theme="1"/>
      <name val="Calibri"/>
      <family val="2"/>
      <scheme val="minor"/>
    </font>
    <font>
      <b/>
      <sz val="11"/>
      <name val="Calibri"/>
      <family val="2"/>
      <scheme val="minor"/>
    </font>
    <font>
      <sz val="10"/>
      <name val="Calibri"/>
      <family val="2"/>
      <scheme val="minor"/>
    </font>
    <font>
      <sz val="10"/>
      <color theme="1"/>
      <name val="Calibri"/>
      <family val="2"/>
      <scheme val="minor"/>
    </font>
    <font>
      <b/>
      <sz val="16"/>
      <color theme="1"/>
      <name val="Calibri"/>
      <family val="2"/>
      <scheme val="minor"/>
    </font>
    <font>
      <sz val="14"/>
      <color theme="1"/>
      <name val="Calibri"/>
      <family val="2"/>
      <scheme val="minor"/>
    </font>
    <font>
      <b/>
      <sz val="10"/>
      <color rgb="FF000000"/>
      <name val="Calibri"/>
      <family val="2"/>
      <scheme val="minor"/>
    </font>
    <font>
      <sz val="10"/>
      <color rgb="FF000000"/>
      <name val="Calibri"/>
      <family val="2"/>
      <scheme val="minor"/>
    </font>
    <font>
      <u/>
      <sz val="10"/>
      <color theme="10"/>
      <name val="Calibri"/>
      <family val="2"/>
      <scheme val="minor"/>
    </font>
    <font>
      <sz val="11"/>
      <name val="Calibri"/>
      <family val="2"/>
      <scheme val="minor"/>
    </font>
    <font>
      <u/>
      <sz val="11"/>
      <color theme="10"/>
      <name val="Calibri"/>
      <family val="2"/>
      <scheme val="minor"/>
    </font>
    <font>
      <sz val="10"/>
      <color rgb="FF000000"/>
      <name val="Arial"/>
      <family val="2"/>
    </font>
    <font>
      <u/>
      <sz val="10"/>
      <color theme="10"/>
      <name val="Calibri"/>
      <family val="2"/>
    </font>
    <font>
      <sz val="8"/>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FF00"/>
        <bgColor indexed="64"/>
      </patternFill>
    </fill>
    <fill>
      <patternFill patternType="solid">
        <fgColor rgb="FF9BBB59"/>
        <bgColor indexed="64"/>
      </patternFill>
    </fill>
    <fill>
      <patternFill patternType="solid">
        <fgColor rgb="FFFFFFFF"/>
        <bgColor indexed="64"/>
      </patternFill>
    </fill>
    <fill>
      <patternFill patternType="solid">
        <fgColor theme="1"/>
        <bgColor indexed="64"/>
      </patternFill>
    </fill>
    <fill>
      <patternFill patternType="solid">
        <fgColor rgb="FFFFF7F3"/>
        <bgColor indexed="64"/>
      </patternFill>
    </fill>
    <fill>
      <patternFill patternType="solid">
        <fgColor rgb="FFF0F8FA"/>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12">
    <xf numFmtId="168" fontId="0" fillId="0" borderId="0"/>
    <xf numFmtId="168" fontId="3" fillId="0" borderId="0" applyNumberFormat="0" applyFill="0" applyBorder="0" applyAlignment="0" applyProtection="0">
      <alignment vertical="top"/>
      <protection locked="0"/>
    </xf>
    <xf numFmtId="168" fontId="2" fillId="0" borderId="0"/>
    <xf numFmtId="168" fontId="1" fillId="0" borderId="0"/>
    <xf numFmtId="168" fontId="1" fillId="0" borderId="0"/>
    <xf numFmtId="164" fontId="2" fillId="0" borderId="0" applyFont="0" applyFill="0" applyBorder="0" applyAlignment="0" applyProtection="0"/>
    <xf numFmtId="168" fontId="14" fillId="0" borderId="0" applyNumberFormat="0" applyFill="0" applyBorder="0" applyAlignment="0" applyProtection="0"/>
    <xf numFmtId="168" fontId="15" fillId="0" borderId="0"/>
    <xf numFmtId="168" fontId="1" fillId="0" borderId="0"/>
    <xf numFmtId="168" fontId="3" fillId="0" borderId="0" applyNumberFormat="0" applyFill="0" applyBorder="0" applyAlignment="0" applyProtection="0">
      <alignment vertical="top"/>
      <protection locked="0"/>
    </xf>
    <xf numFmtId="43" fontId="2" fillId="0" borderId="0" applyFont="0" applyFill="0" applyBorder="0" applyAlignment="0" applyProtection="0"/>
    <xf numFmtId="0" fontId="2" fillId="0" borderId="0"/>
  </cellStyleXfs>
  <cellXfs count="144">
    <xf numFmtId="168" fontId="0" fillId="0" borderId="0" xfId="0"/>
    <xf numFmtId="167" fontId="0" fillId="0" borderId="0" xfId="0" applyNumberFormat="1"/>
    <xf numFmtId="168" fontId="0" fillId="0" borderId="0" xfId="0" applyProtection="1">
      <protection hidden="1"/>
    </xf>
    <xf numFmtId="168" fontId="8" fillId="0" borderId="0" xfId="0" applyFont="1" applyProtection="1">
      <protection hidden="1"/>
    </xf>
    <xf numFmtId="168" fontId="4" fillId="4" borderId="1" xfId="0" applyFont="1" applyFill="1" applyBorder="1" applyAlignment="1" applyProtection="1">
      <alignment horizontal="center"/>
      <protection locked="0" hidden="1"/>
    </xf>
    <xf numFmtId="168" fontId="0" fillId="0" borderId="0" xfId="0" applyProtection="1">
      <protection locked="0" hidden="1"/>
    </xf>
    <xf numFmtId="168" fontId="0" fillId="4" borderId="1" xfId="0" applyFill="1" applyBorder="1" applyProtection="1">
      <protection locked="0" hidden="1"/>
    </xf>
    <xf numFmtId="17" fontId="0" fillId="4" borderId="1" xfId="0" applyNumberFormat="1" applyFill="1" applyBorder="1" applyProtection="1">
      <protection locked="0" hidden="1"/>
    </xf>
    <xf numFmtId="168" fontId="0" fillId="5" borderId="1" xfId="0" applyFill="1" applyBorder="1" applyProtection="1">
      <protection locked="0" hidden="1"/>
    </xf>
    <xf numFmtId="167" fontId="0" fillId="5" borderId="1" xfId="0" applyNumberFormat="1" applyFill="1" applyBorder="1" applyProtection="1">
      <protection locked="0" hidden="1"/>
    </xf>
    <xf numFmtId="2" fontId="0" fillId="0" borderId="0" xfId="0" applyNumberFormat="1" applyProtection="1">
      <protection locked="0" hidden="1"/>
    </xf>
    <xf numFmtId="168" fontId="4" fillId="5" borderId="0" xfId="0" applyFont="1" applyFill="1" applyProtection="1">
      <protection locked="0" hidden="1"/>
    </xf>
    <xf numFmtId="165" fontId="0" fillId="4" borderId="1" xfId="0" applyNumberFormat="1" applyFill="1" applyBorder="1" applyProtection="1">
      <protection locked="0" hidden="1"/>
    </xf>
    <xf numFmtId="2" fontId="0" fillId="4" borderId="1" xfId="0" applyNumberFormat="1" applyFill="1" applyBorder="1" applyProtection="1">
      <protection locked="0" hidden="1"/>
    </xf>
    <xf numFmtId="2" fontId="0" fillId="0" borderId="1" xfId="0" applyNumberFormat="1" applyBorder="1" applyProtection="1">
      <protection locked="0" hidden="1"/>
    </xf>
    <xf numFmtId="166" fontId="0" fillId="0" borderId="1" xfId="0" applyNumberFormat="1" applyBorder="1" applyProtection="1">
      <protection locked="0" hidden="1"/>
    </xf>
    <xf numFmtId="1" fontId="0" fillId="0" borderId="0" xfId="0" applyNumberFormat="1" applyProtection="1">
      <protection locked="0" hidden="1"/>
    </xf>
    <xf numFmtId="168" fontId="4" fillId="4" borderId="1" xfId="0" applyFont="1" applyFill="1" applyBorder="1" applyAlignment="1" applyProtection="1">
      <alignment horizontal="left"/>
      <protection locked="0" hidden="1"/>
    </xf>
    <xf numFmtId="168" fontId="4" fillId="4" borderId="1" xfId="0" applyFont="1" applyFill="1" applyBorder="1" applyAlignment="1" applyProtection="1">
      <alignment horizontal="center" vertical="center" wrapText="1"/>
      <protection locked="0" hidden="1"/>
    </xf>
    <xf numFmtId="3" fontId="0" fillId="0" borderId="1" xfId="0" applyNumberFormat="1" applyBorder="1"/>
    <xf numFmtId="1" fontId="0" fillId="4" borderId="1" xfId="0" applyNumberFormat="1" applyFill="1" applyBorder="1" applyProtection="1">
      <protection locked="0" hidden="1"/>
    </xf>
    <xf numFmtId="1" fontId="0" fillId="0" borderId="1" xfId="0" applyNumberFormat="1" applyBorder="1" applyProtection="1">
      <protection locked="0" hidden="1"/>
    </xf>
    <xf numFmtId="167" fontId="0" fillId="5" borderId="4" xfId="0" applyNumberFormat="1" applyFill="1" applyBorder="1" applyProtection="1">
      <protection locked="0" hidden="1"/>
    </xf>
    <xf numFmtId="167" fontId="0" fillId="0" borderId="0" xfId="0" applyNumberFormat="1" applyProtection="1">
      <protection locked="0" hidden="1"/>
    </xf>
    <xf numFmtId="168" fontId="8" fillId="0" borderId="0" xfId="0" applyFont="1"/>
    <xf numFmtId="3" fontId="0" fillId="0" borderId="1" xfId="0" applyNumberFormat="1" applyBorder="1" applyProtection="1">
      <protection locked="0" hidden="1"/>
    </xf>
    <xf numFmtId="168" fontId="4" fillId="6" borderId="1" xfId="0" applyFont="1" applyFill="1" applyBorder="1" applyAlignment="1" applyProtection="1">
      <alignment horizontal="center" vertical="center" wrapText="1"/>
      <protection locked="0" hidden="1"/>
    </xf>
    <xf numFmtId="168" fontId="4" fillId="6" borderId="1" xfId="0" applyFont="1" applyFill="1" applyBorder="1" applyAlignment="1" applyProtection="1">
      <alignment horizontal="center"/>
      <protection locked="0" hidden="1"/>
    </xf>
    <xf numFmtId="168" fontId="7" fillId="8" borderId="1" xfId="0" applyFont="1" applyFill="1" applyBorder="1" applyAlignment="1">
      <alignment horizontal="center"/>
    </xf>
    <xf numFmtId="168" fontId="3" fillId="3" borderId="3" xfId="1" applyFill="1" applyBorder="1" applyAlignment="1" applyProtection="1">
      <alignment horizontal="center" vertical="center"/>
    </xf>
    <xf numFmtId="165" fontId="0" fillId="0" borderId="0" xfId="0" applyNumberFormat="1" applyProtection="1">
      <protection locked="0" hidden="1"/>
    </xf>
    <xf numFmtId="168" fontId="4" fillId="6" borderId="1" xfId="0" applyFont="1" applyFill="1" applyBorder="1" applyAlignment="1" applyProtection="1">
      <alignment horizontal="center" vertical="center"/>
      <protection locked="0" hidden="1"/>
    </xf>
    <xf numFmtId="168" fontId="0" fillId="0" borderId="1" xfId="0" applyBorder="1" applyProtection="1">
      <protection locked="0" hidden="1"/>
    </xf>
    <xf numFmtId="17" fontId="0" fillId="0" borderId="1" xfId="0" applyNumberFormat="1" applyBorder="1" applyProtection="1">
      <protection locked="0" hidden="1"/>
    </xf>
    <xf numFmtId="167" fontId="0" fillId="0" borderId="1" xfId="0" applyNumberFormat="1" applyBorder="1"/>
    <xf numFmtId="168" fontId="0" fillId="0" borderId="0" xfId="0" applyAlignment="1">
      <alignment horizontal="center"/>
    </xf>
    <xf numFmtId="168" fontId="0" fillId="0" borderId="0" xfId="0" applyAlignment="1">
      <alignment horizontal="center" vertical="center"/>
    </xf>
    <xf numFmtId="168" fontId="11" fillId="8" borderId="1" xfId="0" applyFont="1" applyFill="1" applyBorder="1" applyAlignment="1">
      <alignment horizontal="center" vertical="center" wrapText="1"/>
    </xf>
    <xf numFmtId="168" fontId="11" fillId="8" borderId="1" xfId="0" applyFont="1" applyFill="1" applyBorder="1" applyAlignment="1">
      <alignment horizontal="center" vertical="center"/>
    </xf>
    <xf numFmtId="168" fontId="5" fillId="7" borderId="2" xfId="4" applyFont="1" applyFill="1" applyBorder="1" applyAlignment="1">
      <alignment horizontal="center" vertical="center" wrapText="1"/>
    </xf>
    <xf numFmtId="168" fontId="7" fillId="0" borderId="0" xfId="0" applyFont="1"/>
    <xf numFmtId="168" fontId="6" fillId="8" borderId="1" xfId="0" applyFont="1" applyFill="1" applyBorder="1" applyAlignment="1">
      <alignment horizontal="center"/>
    </xf>
    <xf numFmtId="168" fontId="10" fillId="2" borderId="1" xfId="0" applyFont="1" applyFill="1" applyBorder="1" applyAlignment="1">
      <alignment horizontal="center" vertical="center"/>
    </xf>
    <xf numFmtId="168" fontId="11" fillId="2" borderId="1" xfId="0" applyFont="1" applyFill="1" applyBorder="1" applyAlignment="1">
      <alignment horizontal="center" vertical="center"/>
    </xf>
    <xf numFmtId="168" fontId="10" fillId="0" borderId="1" xfId="0" applyFont="1" applyBorder="1" applyAlignment="1">
      <alignment horizontal="center" vertical="center"/>
    </xf>
    <xf numFmtId="168" fontId="10" fillId="10" borderId="1" xfId="0" applyFont="1" applyFill="1" applyBorder="1" applyAlignment="1">
      <alignment horizontal="center" vertical="center"/>
    </xf>
    <xf numFmtId="168" fontId="10" fillId="10" borderId="1" xfId="0" applyFont="1" applyFill="1" applyBorder="1" applyAlignment="1">
      <alignment horizontal="center" vertical="center" wrapText="1"/>
    </xf>
    <xf numFmtId="168" fontId="11" fillId="10" borderId="1" xfId="0" applyFont="1" applyFill="1" applyBorder="1" applyAlignment="1">
      <alignment horizontal="center" vertical="center" wrapText="1"/>
    </xf>
    <xf numFmtId="20" fontId="11" fillId="8" borderId="1" xfId="0" applyNumberFormat="1" applyFont="1" applyFill="1" applyBorder="1" applyAlignment="1">
      <alignment horizontal="center" vertical="center" wrapText="1"/>
    </xf>
    <xf numFmtId="0" fontId="11" fillId="8" borderId="1" xfId="0" applyNumberFormat="1" applyFont="1" applyFill="1" applyBorder="1" applyAlignment="1">
      <alignment horizontal="center" vertical="center"/>
    </xf>
    <xf numFmtId="0" fontId="7" fillId="8" borderId="1" xfId="0" applyNumberFormat="1" applyFont="1" applyFill="1" applyBorder="1" applyAlignment="1">
      <alignment horizontal="center"/>
    </xf>
    <xf numFmtId="168" fontId="7" fillId="0" borderId="1" xfId="0" applyFont="1" applyBorder="1"/>
    <xf numFmtId="167" fontId="0" fillId="0" borderId="1" xfId="0" applyNumberFormat="1" applyFont="1" applyFill="1" applyBorder="1" applyAlignment="1">
      <alignment horizontal="center" vertical="center"/>
    </xf>
    <xf numFmtId="167" fontId="0" fillId="0" borderId="12" xfId="0" applyNumberFormat="1" applyFont="1" applyFill="1" applyBorder="1" applyAlignment="1">
      <alignment horizontal="center" vertical="center"/>
    </xf>
    <xf numFmtId="167" fontId="0" fillId="0" borderId="13" xfId="0" applyNumberFormat="1" applyFont="1" applyFill="1" applyBorder="1" applyAlignment="1">
      <alignment horizontal="center" vertical="center"/>
    </xf>
    <xf numFmtId="167" fontId="0" fillId="0" borderId="14" xfId="0" applyNumberFormat="1" applyFont="1" applyFill="1" applyBorder="1" applyAlignment="1">
      <alignment horizontal="center" vertical="center"/>
    </xf>
    <xf numFmtId="167" fontId="0" fillId="0" borderId="16" xfId="0" applyNumberFormat="1" applyFont="1" applyFill="1" applyBorder="1" applyAlignment="1">
      <alignment horizontal="center" vertical="center"/>
    </xf>
    <xf numFmtId="167" fontId="0" fillId="11" borderId="16" xfId="0" applyNumberFormat="1" applyFont="1" applyFill="1" applyBorder="1" applyAlignment="1">
      <alignment horizontal="center" vertical="center"/>
    </xf>
    <xf numFmtId="167" fontId="0" fillId="11" borderId="17" xfId="0" applyNumberFormat="1" applyFont="1" applyFill="1" applyBorder="1" applyAlignment="1">
      <alignment horizontal="center" vertical="center"/>
    </xf>
    <xf numFmtId="168" fontId="4" fillId="7" borderId="32" xfId="0" applyFont="1" applyFill="1" applyBorder="1" applyAlignment="1">
      <alignment horizontal="center" vertical="center"/>
    </xf>
    <xf numFmtId="168" fontId="4" fillId="7" borderId="32" xfId="0" applyFont="1" applyFill="1" applyBorder="1" applyAlignment="1">
      <alignment horizontal="center" vertical="center" wrapText="1"/>
    </xf>
    <xf numFmtId="168" fontId="4" fillId="7" borderId="33" xfId="0" applyFont="1" applyFill="1" applyBorder="1" applyAlignment="1">
      <alignment horizontal="center" vertical="center" wrapText="1"/>
    </xf>
    <xf numFmtId="0" fontId="13" fillId="12" borderId="9" xfId="10" applyNumberFormat="1" applyFont="1" applyFill="1" applyBorder="1" applyAlignment="1">
      <alignment horizontal="center" vertical="center"/>
    </xf>
    <xf numFmtId="3" fontId="0" fillId="12" borderId="7" xfId="0" applyNumberFormat="1" applyFont="1" applyFill="1" applyBorder="1" applyAlignment="1">
      <alignment horizontal="center" vertical="center"/>
    </xf>
    <xf numFmtId="167" fontId="0" fillId="12" borderId="7" xfId="0" applyNumberFormat="1" applyFont="1" applyFill="1" applyBorder="1" applyAlignment="1">
      <alignment horizontal="center" vertical="center"/>
    </xf>
    <xf numFmtId="167" fontId="0" fillId="12" borderId="30" xfId="0" applyNumberFormat="1" applyFont="1" applyFill="1" applyBorder="1" applyAlignment="1">
      <alignment horizontal="center" vertical="center"/>
    </xf>
    <xf numFmtId="0" fontId="13" fillId="12" borderId="5" xfId="10" applyNumberFormat="1" applyFont="1" applyFill="1" applyBorder="1" applyAlignment="1">
      <alignment horizontal="center" vertical="center"/>
    </xf>
    <xf numFmtId="3" fontId="0" fillId="12" borderId="1" xfId="0" applyNumberFormat="1" applyFont="1" applyFill="1" applyBorder="1" applyAlignment="1">
      <alignment horizontal="center" vertical="center"/>
    </xf>
    <xf numFmtId="167" fontId="0" fillId="12" borderId="1" xfId="0" applyNumberFormat="1" applyFont="1" applyFill="1" applyBorder="1" applyAlignment="1">
      <alignment horizontal="center" vertical="center"/>
    </xf>
    <xf numFmtId="167" fontId="0" fillId="12" borderId="14" xfId="0" applyNumberFormat="1" applyFont="1" applyFill="1" applyBorder="1" applyAlignment="1">
      <alignment horizontal="center" vertical="center"/>
    </xf>
    <xf numFmtId="0" fontId="13" fillId="12" borderId="8" xfId="10" applyNumberFormat="1" applyFont="1" applyFill="1" applyBorder="1" applyAlignment="1">
      <alignment horizontal="center" vertical="center"/>
    </xf>
    <xf numFmtId="3" fontId="0" fillId="12" borderId="2" xfId="0" applyNumberFormat="1" applyFont="1" applyFill="1" applyBorder="1" applyAlignment="1">
      <alignment horizontal="center" vertical="center"/>
    </xf>
    <xf numFmtId="167" fontId="0" fillId="12" borderId="2" xfId="0" applyNumberFormat="1" applyFont="1" applyFill="1" applyBorder="1" applyAlignment="1">
      <alignment horizontal="center" vertical="center"/>
    </xf>
    <xf numFmtId="167" fontId="0" fillId="12" borderId="26" xfId="0" applyNumberFormat="1" applyFont="1" applyFill="1" applyBorder="1" applyAlignment="1">
      <alignment horizontal="center" vertical="center"/>
    </xf>
    <xf numFmtId="0" fontId="13" fillId="13" borderId="27" xfId="0" applyNumberFormat="1" applyFont="1" applyFill="1" applyBorder="1" applyAlignment="1">
      <alignment horizontal="center" vertical="center"/>
    </xf>
    <xf numFmtId="3" fontId="0" fillId="13" borderId="12" xfId="0" applyNumberFormat="1" applyFont="1" applyFill="1" applyBorder="1" applyAlignment="1">
      <alignment horizontal="center" vertical="center"/>
    </xf>
    <xf numFmtId="167" fontId="0" fillId="13" borderId="12" xfId="0" applyNumberFormat="1" applyFont="1" applyFill="1" applyBorder="1" applyAlignment="1">
      <alignment horizontal="center" vertical="center"/>
    </xf>
    <xf numFmtId="167" fontId="0" fillId="13" borderId="13" xfId="0" applyNumberFormat="1" applyFont="1" applyFill="1" applyBorder="1" applyAlignment="1">
      <alignment horizontal="center" vertical="center"/>
    </xf>
    <xf numFmtId="0" fontId="13" fillId="13" borderId="5" xfId="0" applyNumberFormat="1" applyFont="1" applyFill="1" applyBorder="1" applyAlignment="1">
      <alignment horizontal="center" vertical="center"/>
    </xf>
    <xf numFmtId="3" fontId="0" fillId="13" borderId="1" xfId="0" applyNumberFormat="1" applyFont="1" applyFill="1" applyBorder="1" applyAlignment="1">
      <alignment horizontal="center" vertical="center"/>
    </xf>
    <xf numFmtId="167" fontId="0" fillId="13" borderId="1" xfId="0" applyNumberFormat="1" applyFont="1" applyFill="1" applyBorder="1" applyAlignment="1">
      <alignment horizontal="center" vertical="center"/>
    </xf>
    <xf numFmtId="167" fontId="0" fillId="13" borderId="14" xfId="0" applyNumberFormat="1" applyFont="1" applyFill="1" applyBorder="1" applyAlignment="1">
      <alignment horizontal="center" vertical="center"/>
    </xf>
    <xf numFmtId="0" fontId="13" fillId="13" borderId="28" xfId="0" applyNumberFormat="1" applyFont="1" applyFill="1" applyBorder="1" applyAlignment="1">
      <alignment horizontal="center" vertical="center"/>
    </xf>
    <xf numFmtId="3" fontId="0" fillId="13" borderId="16" xfId="0" applyNumberFormat="1" applyFont="1" applyFill="1" applyBorder="1" applyAlignment="1">
      <alignment horizontal="center" vertical="center"/>
    </xf>
    <xf numFmtId="167" fontId="0" fillId="13" borderId="16" xfId="0" applyNumberFormat="1" applyFont="1" applyFill="1" applyBorder="1" applyAlignment="1">
      <alignment horizontal="center" vertical="center"/>
    </xf>
    <xf numFmtId="167" fontId="0" fillId="13" borderId="21" xfId="0" applyNumberFormat="1" applyFont="1" applyFill="1" applyBorder="1" applyAlignment="1">
      <alignment horizontal="center" vertical="center"/>
    </xf>
    <xf numFmtId="168" fontId="16" fillId="8" borderId="1" xfId="1" applyFont="1" applyFill="1" applyBorder="1" applyAlignment="1" applyProtection="1">
      <alignment horizontal="center" vertical="center"/>
    </xf>
    <xf numFmtId="168" fontId="12" fillId="8" borderId="1" xfId="1" applyFont="1" applyFill="1" applyBorder="1" applyAlignment="1" applyProtection="1">
      <alignment horizontal="center" vertical="center"/>
    </xf>
    <xf numFmtId="168" fontId="10" fillId="9" borderId="1" xfId="0" applyFont="1" applyFill="1" applyBorder="1" applyAlignment="1">
      <alignment horizontal="center" vertical="center"/>
    </xf>
    <xf numFmtId="168" fontId="11" fillId="8" borderId="1" xfId="0" applyFont="1" applyFill="1" applyBorder="1" applyAlignment="1">
      <alignment horizontal="center" vertical="center"/>
    </xf>
    <xf numFmtId="168" fontId="10" fillId="2" borderId="1" xfId="0" applyFont="1" applyFill="1" applyBorder="1" applyAlignment="1">
      <alignment horizontal="center" vertical="center" wrapText="1"/>
    </xf>
    <xf numFmtId="168" fontId="10" fillId="9" borderId="1" xfId="0" applyFont="1" applyFill="1" applyBorder="1" applyAlignment="1">
      <alignment horizontal="center" vertical="center" wrapText="1"/>
    </xf>
    <xf numFmtId="168" fontId="10" fillId="10" borderId="1" xfId="0" applyFont="1" applyFill="1" applyBorder="1" applyAlignment="1">
      <alignment horizontal="center" vertical="center" wrapText="1"/>
    </xf>
    <xf numFmtId="0" fontId="11" fillId="8" borderId="4" xfId="0" applyNumberFormat="1" applyFont="1" applyFill="1" applyBorder="1" applyAlignment="1">
      <alignment horizontal="center" vertical="center"/>
    </xf>
    <xf numFmtId="0" fontId="11" fillId="8" borderId="5" xfId="0" applyNumberFormat="1" applyFont="1" applyFill="1" applyBorder="1" applyAlignment="1">
      <alignment horizontal="center" vertical="center"/>
    </xf>
    <xf numFmtId="168" fontId="11" fillId="10" borderId="1" xfId="0" applyFont="1" applyFill="1" applyBorder="1" applyAlignment="1">
      <alignment horizontal="center" vertical="center" wrapText="1"/>
    </xf>
    <xf numFmtId="168" fontId="0" fillId="0" borderId="1" xfId="0" applyBorder="1" applyAlignment="1">
      <alignment horizontal="center"/>
    </xf>
    <xf numFmtId="168" fontId="9" fillId="12" borderId="29" xfId="0" applyFont="1" applyFill="1" applyBorder="1" applyAlignment="1">
      <alignment horizontal="center" vertical="center" textRotation="90"/>
    </xf>
    <xf numFmtId="168" fontId="9" fillId="12" borderId="23" xfId="0" applyFont="1" applyFill="1" applyBorder="1" applyAlignment="1">
      <alignment horizontal="center" vertical="center" textRotation="90"/>
    </xf>
    <xf numFmtId="168" fontId="9" fillId="12" borderId="25" xfId="0" applyFont="1" applyFill="1" applyBorder="1" applyAlignment="1">
      <alignment horizontal="center" vertical="center" textRotation="90"/>
    </xf>
    <xf numFmtId="168" fontId="4" fillId="7" borderId="31" xfId="0" applyFont="1" applyFill="1" applyBorder="1" applyAlignment="1">
      <alignment horizontal="center" vertical="center"/>
    </xf>
    <xf numFmtId="168" fontId="4" fillId="7" borderId="32" xfId="0" applyFont="1" applyFill="1" applyBorder="1" applyAlignment="1">
      <alignment horizontal="center" vertical="center"/>
    </xf>
    <xf numFmtId="168" fontId="4" fillId="0" borderId="1" xfId="0" applyFont="1" applyBorder="1" applyAlignment="1">
      <alignment horizontal="left" vertical="top" wrapText="1"/>
    </xf>
    <xf numFmtId="168" fontId="4" fillId="7" borderId="18" xfId="0" applyFont="1" applyFill="1" applyBorder="1" applyAlignment="1">
      <alignment horizontal="center" vertical="center" wrapText="1"/>
    </xf>
    <xf numFmtId="168" fontId="4" fillId="7" borderId="19" xfId="0" applyFont="1" applyFill="1" applyBorder="1" applyAlignment="1">
      <alignment horizontal="center" vertical="center" wrapText="1"/>
    </xf>
    <xf numFmtId="168" fontId="4" fillId="7" borderId="20" xfId="0" applyFont="1" applyFill="1" applyBorder="1" applyAlignment="1">
      <alignment horizontal="center" vertical="center" wrapText="1"/>
    </xf>
    <xf numFmtId="168" fontId="9" fillId="13" borderId="22" xfId="0" applyFont="1" applyFill="1" applyBorder="1" applyAlignment="1">
      <alignment horizontal="center" vertical="center" textRotation="90"/>
    </xf>
    <xf numFmtId="168" fontId="9" fillId="13" borderId="23" xfId="0" applyFont="1" applyFill="1" applyBorder="1" applyAlignment="1">
      <alignment horizontal="center" vertical="center" textRotation="90"/>
    </xf>
    <xf numFmtId="168" fontId="9" fillId="13" borderId="24" xfId="0" applyFont="1" applyFill="1" applyBorder="1" applyAlignment="1">
      <alignment horizontal="center" vertical="center" textRotation="90"/>
    </xf>
    <xf numFmtId="168" fontId="4" fillId="0" borderId="11" xfId="0" applyFont="1" applyBorder="1" applyAlignment="1" applyProtection="1">
      <alignment horizontal="center" vertical="center" wrapText="1"/>
      <protection locked="0" hidden="1"/>
    </xf>
    <xf numFmtId="168" fontId="4" fillId="0" borderId="12" xfId="0" applyFont="1" applyBorder="1" applyAlignment="1" applyProtection="1">
      <alignment horizontal="center" vertical="center" wrapText="1"/>
      <protection locked="0" hidden="1"/>
    </xf>
    <xf numFmtId="168" fontId="4" fillId="0" borderId="10" xfId="0" applyFont="1" applyBorder="1" applyAlignment="1" applyProtection="1">
      <alignment horizontal="center" vertical="center" wrapText="1"/>
      <protection locked="0" hidden="1"/>
    </xf>
    <xf numFmtId="168" fontId="4" fillId="0" borderId="1" xfId="0" applyFont="1" applyBorder="1" applyAlignment="1" applyProtection="1">
      <alignment horizontal="center" vertical="center" wrapText="1"/>
      <protection locked="0" hidden="1"/>
    </xf>
    <xf numFmtId="168" fontId="4" fillId="0" borderId="15" xfId="0" applyFont="1" applyBorder="1" applyAlignment="1" applyProtection="1">
      <alignment horizontal="center" vertical="center" wrapText="1"/>
      <protection locked="0" hidden="1"/>
    </xf>
    <xf numFmtId="168" fontId="4" fillId="0" borderId="16" xfId="0" applyFont="1" applyBorder="1" applyAlignment="1" applyProtection="1">
      <alignment horizontal="center" vertical="center" wrapText="1"/>
      <protection locked="0" hidden="1"/>
    </xf>
    <xf numFmtId="168" fontId="0" fillId="0" borderId="34" xfId="0" applyBorder="1" applyAlignment="1">
      <alignment horizontal="center" vertical="center" wrapText="1"/>
    </xf>
    <xf numFmtId="168" fontId="0" fillId="0" borderId="35" xfId="0" applyBorder="1" applyAlignment="1">
      <alignment horizontal="center" vertical="center" wrapText="1"/>
    </xf>
    <xf numFmtId="168" fontId="0" fillId="0" borderId="36" xfId="0" applyBorder="1" applyAlignment="1">
      <alignment horizontal="center" vertical="center" wrapText="1"/>
    </xf>
    <xf numFmtId="168" fontId="4" fillId="4" borderId="1" xfId="0" applyFont="1" applyFill="1" applyBorder="1" applyAlignment="1" applyProtection="1">
      <alignment horizontal="center" vertical="center" wrapText="1"/>
      <protection locked="0" hidden="1"/>
    </xf>
    <xf numFmtId="168" fontId="4" fillId="6" borderId="1" xfId="0" applyFont="1" applyFill="1" applyBorder="1" applyAlignment="1">
      <alignment horizontal="center" vertical="center"/>
    </xf>
    <xf numFmtId="168" fontId="4" fillId="0" borderId="1" xfId="0" applyFont="1" applyBorder="1" applyAlignment="1" applyProtection="1">
      <alignment horizontal="left"/>
      <protection locked="0" hidden="1"/>
    </xf>
    <xf numFmtId="168" fontId="4" fillId="4" borderId="1" xfId="0" applyFont="1" applyFill="1" applyBorder="1" applyAlignment="1" applyProtection="1">
      <alignment horizontal="left"/>
      <protection locked="0" hidden="1"/>
    </xf>
    <xf numFmtId="168" fontId="4" fillId="6" borderId="1" xfId="0" applyFont="1" applyFill="1" applyBorder="1" applyAlignment="1" applyProtection="1">
      <alignment horizontal="center" vertical="center" wrapText="1"/>
      <protection locked="0" hidden="1"/>
    </xf>
    <xf numFmtId="168" fontId="4" fillId="4" borderId="6" xfId="0" applyFont="1" applyFill="1" applyBorder="1" applyAlignment="1">
      <alignment horizontal="center"/>
    </xf>
    <xf numFmtId="168" fontId="4" fillId="0" borderId="37" xfId="0" applyFont="1" applyBorder="1" applyAlignment="1">
      <alignment horizontal="left" vertical="top" wrapText="1"/>
    </xf>
    <xf numFmtId="168" fontId="4" fillId="0" borderId="0" xfId="0" applyFont="1" applyBorder="1" applyAlignment="1">
      <alignment horizontal="left" vertical="top" wrapText="1"/>
    </xf>
    <xf numFmtId="168" fontId="4" fillId="0" borderId="38" xfId="0" applyFont="1" applyBorder="1" applyAlignment="1">
      <alignment horizontal="left" vertical="top" wrapText="1"/>
    </xf>
    <xf numFmtId="168" fontId="4" fillId="0" borderId="8" xfId="0" applyFont="1" applyBorder="1" applyAlignment="1">
      <alignment horizontal="left" vertical="top" wrapText="1"/>
    </xf>
    <xf numFmtId="168" fontId="4" fillId="0" borderId="39" xfId="0" applyFont="1" applyBorder="1" applyAlignment="1">
      <alignment horizontal="left" vertical="top" wrapText="1"/>
    </xf>
    <xf numFmtId="168" fontId="4" fillId="0" borderId="40" xfId="0" applyFont="1" applyBorder="1" applyAlignment="1">
      <alignment horizontal="left" vertical="top" wrapText="1"/>
    </xf>
    <xf numFmtId="168" fontId="4" fillId="0" borderId="41" xfId="0" applyFont="1" applyBorder="1" applyAlignment="1">
      <alignment horizontal="left" vertical="top" wrapText="1"/>
    </xf>
    <xf numFmtId="168" fontId="4" fillId="0" borderId="6" xfId="0" applyFont="1" applyBorder="1" applyAlignment="1">
      <alignment horizontal="left" vertical="top" wrapText="1"/>
    </xf>
    <xf numFmtId="168" fontId="4" fillId="0" borderId="9" xfId="0" applyFont="1" applyBorder="1" applyAlignment="1">
      <alignment horizontal="left" vertical="top" wrapText="1"/>
    </xf>
    <xf numFmtId="168" fontId="4" fillId="0" borderId="1" xfId="0" applyFont="1" applyBorder="1" applyAlignment="1">
      <alignment horizontal="left" vertical="top"/>
    </xf>
    <xf numFmtId="168" fontId="0" fillId="0" borderId="1" xfId="0" applyBorder="1" applyAlignment="1">
      <alignment horizontal="left" vertical="top" wrapText="1"/>
    </xf>
    <xf numFmtId="168" fontId="0" fillId="0" borderId="38" xfId="0" applyBorder="1" applyAlignment="1">
      <alignment horizontal="left" vertical="top" wrapText="1"/>
    </xf>
    <xf numFmtId="168" fontId="0" fillId="0" borderId="37" xfId="0" applyBorder="1" applyAlignment="1">
      <alignment horizontal="left" vertical="top" wrapText="1"/>
    </xf>
    <xf numFmtId="168" fontId="0" fillId="0" borderId="8" xfId="0" applyBorder="1" applyAlignment="1">
      <alignment horizontal="left" vertical="top" wrapText="1"/>
    </xf>
    <xf numFmtId="168" fontId="0" fillId="0" borderId="39" xfId="0" applyBorder="1" applyAlignment="1">
      <alignment horizontal="left" vertical="top" wrapText="1"/>
    </xf>
    <xf numFmtId="168" fontId="0" fillId="0" borderId="0" xfId="0" applyBorder="1" applyAlignment="1">
      <alignment horizontal="left" vertical="top" wrapText="1"/>
    </xf>
    <xf numFmtId="168" fontId="0" fillId="0" borderId="40" xfId="0" applyBorder="1" applyAlignment="1">
      <alignment horizontal="left" vertical="top" wrapText="1"/>
    </xf>
    <xf numFmtId="168" fontId="0" fillId="0" borderId="41" xfId="0" applyBorder="1" applyAlignment="1">
      <alignment horizontal="left" vertical="top" wrapText="1"/>
    </xf>
    <xf numFmtId="168" fontId="0" fillId="0" borderId="6" xfId="0" applyBorder="1" applyAlignment="1">
      <alignment horizontal="left" vertical="top" wrapText="1"/>
    </xf>
    <xf numFmtId="168" fontId="0" fillId="0" borderId="9" xfId="0" applyBorder="1" applyAlignment="1">
      <alignment horizontal="left" vertical="top" wrapText="1"/>
    </xf>
  </cellXfs>
  <cellStyles count="12">
    <cellStyle name="Hipervínculo" xfId="1" builtinId="8"/>
    <cellStyle name="Hipervínculo 2" xfId="9" xr:uid="{00000000-0005-0000-0000-000001000000}"/>
    <cellStyle name="Hipervínculo 3" xfId="6" xr:uid="{00000000-0005-0000-0000-000002000000}"/>
    <cellStyle name="Millares" xfId="10" builtinId="3"/>
    <cellStyle name="Moneda 2" xfId="5" xr:uid="{00000000-0005-0000-0000-000004000000}"/>
    <cellStyle name="Normal" xfId="0" builtinId="0"/>
    <cellStyle name="Normal 2" xfId="2" xr:uid="{00000000-0005-0000-0000-000006000000}"/>
    <cellStyle name="Normal 2 2" xfId="8" xr:uid="{00000000-0005-0000-0000-000007000000}"/>
    <cellStyle name="Normal 3" xfId="3" xr:uid="{00000000-0005-0000-0000-000008000000}"/>
    <cellStyle name="Normal 4" xfId="7" xr:uid="{00000000-0005-0000-0000-000009000000}"/>
    <cellStyle name="Normal 5" xfId="11" xr:uid="{00000000-0005-0000-0000-00000A000000}"/>
    <cellStyle name="Normal_DISRTRIBUCION ENERGIA" xfId="4" xr:uid="{00000000-0005-0000-0000-00000B000000}"/>
  </cellStyles>
  <dxfs count="0"/>
  <tableStyles count="0" defaultTableStyle="TableStyleMedium2" defaultPivotStyle="PivotStyleLight16"/>
  <colors>
    <mruColors>
      <color rgb="FFF0F8FA"/>
      <color rgb="FFFFF7F3"/>
      <color rgb="FFF7EAE9"/>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LINEA BASE ENERGETICA</a:t>
            </a:r>
          </a:p>
        </c:rich>
      </c:tx>
      <c:layout>
        <c:manualLayout>
          <c:xMode val="edge"/>
          <c:yMode val="edge"/>
          <c:x val="0.36992798977050945"/>
          <c:y val="1.6161616161616162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s-CO"/>
        </a:p>
      </c:txPr>
    </c:title>
    <c:autoTitleDeleted val="0"/>
    <c:plotArea>
      <c:layout>
        <c:manualLayout>
          <c:layoutTarget val="inner"/>
          <c:xMode val="edge"/>
          <c:yMode val="edge"/>
          <c:x val="8.407408588096528E-2"/>
          <c:y val="8.9252525252525278E-2"/>
          <c:w val="0.86947524272016607"/>
          <c:h val="0.81701710013521034"/>
        </c:manualLayout>
      </c:layout>
      <c:scatterChart>
        <c:scatterStyle val="lineMarker"/>
        <c:varyColors val="0"/>
        <c:ser>
          <c:idx val="0"/>
          <c:order val="0"/>
          <c:tx>
            <c:v>Consumo real</c:v>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56034582291386803"/>
                  <c:y val="-0.13582771682625544"/>
                </c:manualLayout>
              </c:layout>
              <c:numFmt formatCode="General"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s-CO"/>
                </a:p>
              </c:txPr>
            </c:trendlineLbl>
          </c:trendline>
          <c:xVal>
            <c:numRef>
              <c:f>'LINEA BASE ENERGETICA'!$D$4:$D$50</c:f>
              <c:numCache>
                <c:formatCode>#,##0</c:formatCode>
                <c:ptCount val="47"/>
                <c:pt idx="0">
                  <c:v>295484</c:v>
                </c:pt>
                <c:pt idx="1">
                  <c:v>309738</c:v>
                </c:pt>
                <c:pt idx="2">
                  <c:v>299852</c:v>
                </c:pt>
                <c:pt idx="3">
                  <c:v>254809</c:v>
                </c:pt>
                <c:pt idx="4">
                  <c:v>295849</c:v>
                </c:pt>
                <c:pt idx="5">
                  <c:v>269499</c:v>
                </c:pt>
                <c:pt idx="6">
                  <c:v>319599</c:v>
                </c:pt>
                <c:pt idx="7">
                  <c:v>252578</c:v>
                </c:pt>
                <c:pt idx="8">
                  <c:v>284673</c:v>
                </c:pt>
                <c:pt idx="9">
                  <c:v>246505</c:v>
                </c:pt>
                <c:pt idx="10">
                  <c:v>263360</c:v>
                </c:pt>
                <c:pt idx="11">
                  <c:v>312030</c:v>
                </c:pt>
                <c:pt idx="12">
                  <c:v>226065</c:v>
                </c:pt>
                <c:pt idx="13">
                  <c:v>243446</c:v>
                </c:pt>
                <c:pt idx="14">
                  <c:v>166920</c:v>
                </c:pt>
                <c:pt idx="15">
                  <c:v>250788</c:v>
                </c:pt>
                <c:pt idx="16">
                  <c:v>300058</c:v>
                </c:pt>
                <c:pt idx="17">
                  <c:v>208864</c:v>
                </c:pt>
                <c:pt idx="18">
                  <c:v>308056</c:v>
                </c:pt>
                <c:pt idx="19">
                  <c:v>317280</c:v>
                </c:pt>
                <c:pt idx="20">
                  <c:v>216000</c:v>
                </c:pt>
                <c:pt idx="21">
                  <c:v>234966</c:v>
                </c:pt>
                <c:pt idx="22">
                  <c:v>234966</c:v>
                </c:pt>
                <c:pt idx="23">
                  <c:v>253772</c:v>
                </c:pt>
                <c:pt idx="24">
                  <c:v>287939</c:v>
                </c:pt>
                <c:pt idx="25">
                  <c:v>322955</c:v>
                </c:pt>
                <c:pt idx="26">
                  <c:v>223308</c:v>
                </c:pt>
                <c:pt idx="27">
                  <c:v>238811</c:v>
                </c:pt>
                <c:pt idx="28">
                  <c:v>273381</c:v>
                </c:pt>
                <c:pt idx="29">
                  <c:v>135460</c:v>
                </c:pt>
                <c:pt idx="30">
                  <c:v>219998</c:v>
                </c:pt>
                <c:pt idx="31">
                  <c:v>263243</c:v>
                </c:pt>
                <c:pt idx="32">
                  <c:v>136230</c:v>
                </c:pt>
                <c:pt idx="33">
                  <c:v>319753</c:v>
                </c:pt>
                <c:pt idx="34">
                  <c:v>217698</c:v>
                </c:pt>
                <c:pt idx="35">
                  <c:v>272618</c:v>
                </c:pt>
                <c:pt idx="36">
                  <c:v>182813</c:v>
                </c:pt>
                <c:pt idx="37">
                  <c:v>334844</c:v>
                </c:pt>
                <c:pt idx="38">
                  <c:v>154062</c:v>
                </c:pt>
                <c:pt idx="39">
                  <c:v>235422</c:v>
                </c:pt>
                <c:pt idx="40">
                  <c:v>225812</c:v>
                </c:pt>
                <c:pt idx="41">
                  <c:v>266471</c:v>
                </c:pt>
                <c:pt idx="42">
                  <c:v>250270</c:v>
                </c:pt>
                <c:pt idx="43">
                  <c:v>299914</c:v>
                </c:pt>
                <c:pt idx="44">
                  <c:v>252069</c:v>
                </c:pt>
                <c:pt idx="45">
                  <c:v>157347</c:v>
                </c:pt>
                <c:pt idx="46">
                  <c:v>287220</c:v>
                </c:pt>
              </c:numCache>
            </c:numRef>
          </c:xVal>
          <c:yVal>
            <c:numRef>
              <c:f>'LINEA BASE ENERGETICA'!$E$4:$E$50</c:f>
              <c:numCache>
                <c:formatCode>#,##0.0</c:formatCode>
                <c:ptCount val="47"/>
                <c:pt idx="0">
                  <c:v>12038.28</c:v>
                </c:pt>
                <c:pt idx="1">
                  <c:v>11851.92</c:v>
                </c:pt>
                <c:pt idx="2">
                  <c:v>10550.64</c:v>
                </c:pt>
                <c:pt idx="3">
                  <c:v>11135.88</c:v>
                </c:pt>
                <c:pt idx="4">
                  <c:v>11607</c:v>
                </c:pt>
                <c:pt idx="5">
                  <c:v>11932.92</c:v>
                </c:pt>
                <c:pt idx="6">
                  <c:v>12073.44</c:v>
                </c:pt>
                <c:pt idx="7">
                  <c:v>11136.12</c:v>
                </c:pt>
                <c:pt idx="8">
                  <c:v>11938.08</c:v>
                </c:pt>
                <c:pt idx="9">
                  <c:v>11267.28</c:v>
                </c:pt>
                <c:pt idx="10">
                  <c:v>11281.68</c:v>
                </c:pt>
                <c:pt idx="11">
                  <c:v>10531.68</c:v>
                </c:pt>
                <c:pt idx="12">
                  <c:v>10602.24</c:v>
                </c:pt>
                <c:pt idx="13">
                  <c:v>11200.32</c:v>
                </c:pt>
                <c:pt idx="14">
                  <c:v>11470.8</c:v>
                </c:pt>
                <c:pt idx="15">
                  <c:v>11303.64</c:v>
                </c:pt>
                <c:pt idx="16">
                  <c:v>12009.72</c:v>
                </c:pt>
                <c:pt idx="17">
                  <c:v>10927.44</c:v>
                </c:pt>
                <c:pt idx="18">
                  <c:v>12397.44</c:v>
                </c:pt>
                <c:pt idx="19">
                  <c:v>12186</c:v>
                </c:pt>
                <c:pt idx="20">
                  <c:v>11589.96</c:v>
                </c:pt>
                <c:pt idx="21">
                  <c:v>11885.76</c:v>
                </c:pt>
                <c:pt idx="22">
                  <c:v>11254.08</c:v>
                </c:pt>
                <c:pt idx="23">
                  <c:v>11959.32</c:v>
                </c:pt>
                <c:pt idx="24">
                  <c:v>12410.76</c:v>
                </c:pt>
                <c:pt idx="25">
                  <c:v>12850</c:v>
                </c:pt>
                <c:pt idx="26">
                  <c:v>12576.96</c:v>
                </c:pt>
                <c:pt idx="27">
                  <c:v>10470.24</c:v>
                </c:pt>
                <c:pt idx="28">
                  <c:v>11789.28</c:v>
                </c:pt>
                <c:pt idx="29">
                  <c:v>9635.0400000000009</c:v>
                </c:pt>
                <c:pt idx="30">
                  <c:v>10362.959999999999</c:v>
                </c:pt>
                <c:pt idx="31">
                  <c:v>11626.44</c:v>
                </c:pt>
                <c:pt idx="32">
                  <c:v>7933.68</c:v>
                </c:pt>
                <c:pt idx="33">
                  <c:v>11764.44</c:v>
                </c:pt>
                <c:pt idx="34">
                  <c:v>11253.24</c:v>
                </c:pt>
                <c:pt idx="35">
                  <c:v>10980.12</c:v>
                </c:pt>
                <c:pt idx="36">
                  <c:v>11602.92</c:v>
                </c:pt>
                <c:pt idx="37">
                  <c:v>11959.32</c:v>
                </c:pt>
                <c:pt idx="38">
                  <c:v>8541</c:v>
                </c:pt>
                <c:pt idx="39">
                  <c:v>10690.8</c:v>
                </c:pt>
                <c:pt idx="40">
                  <c:v>10988.64</c:v>
                </c:pt>
                <c:pt idx="41">
                  <c:v>11719.92</c:v>
                </c:pt>
                <c:pt idx="42">
                  <c:v>12283.08</c:v>
                </c:pt>
                <c:pt idx="43">
                  <c:v>11439.36</c:v>
                </c:pt>
                <c:pt idx="44">
                  <c:v>11822.76</c:v>
                </c:pt>
                <c:pt idx="45">
                  <c:v>9837.24</c:v>
                </c:pt>
                <c:pt idx="46">
                  <c:v>11898.72</c:v>
                </c:pt>
              </c:numCache>
            </c:numRef>
          </c:yVal>
          <c:smooth val="0"/>
          <c:extLst>
            <c:ext xmlns:c16="http://schemas.microsoft.com/office/drawing/2014/chart" uri="{C3380CC4-5D6E-409C-BE32-E72D297353CC}">
              <c16:uniqueId val="{00000000-7A2C-493C-B2D9-B7AD3CD61E30}"/>
            </c:ext>
          </c:extLst>
        </c:ser>
        <c:ser>
          <c:idx val="1"/>
          <c:order val="1"/>
          <c:tx>
            <c:v>Consumo estimado</c:v>
          </c:tx>
          <c:spPr>
            <a:ln w="25400" cap="rnd">
              <a:noFill/>
              <a:round/>
            </a:ln>
            <a:effectLst/>
          </c:spPr>
          <c:marker>
            <c:symbol val="circle"/>
            <c:size val="5"/>
            <c:spPr>
              <a:solidFill>
                <a:schemeClr val="accent2"/>
              </a:solidFill>
              <a:ln w="9525">
                <a:solidFill>
                  <a:schemeClr val="accent2"/>
                </a:solidFill>
              </a:ln>
              <a:effectLst/>
            </c:spPr>
          </c:marker>
          <c:xVal>
            <c:numRef>
              <c:f>'LINEA BASE ENERGETICA'!$D$4:$D$50</c:f>
              <c:numCache>
                <c:formatCode>#,##0</c:formatCode>
                <c:ptCount val="47"/>
                <c:pt idx="0">
                  <c:v>295484</c:v>
                </c:pt>
                <c:pt idx="1">
                  <c:v>309738</c:v>
                </c:pt>
                <c:pt idx="2">
                  <c:v>299852</c:v>
                </c:pt>
                <c:pt idx="3">
                  <c:v>254809</c:v>
                </c:pt>
                <c:pt idx="4">
                  <c:v>295849</c:v>
                </c:pt>
                <c:pt idx="5">
                  <c:v>269499</c:v>
                </c:pt>
                <c:pt idx="6">
                  <c:v>319599</c:v>
                </c:pt>
                <c:pt idx="7">
                  <c:v>252578</c:v>
                </c:pt>
                <c:pt idx="8">
                  <c:v>284673</c:v>
                </c:pt>
                <c:pt idx="9">
                  <c:v>246505</c:v>
                </c:pt>
                <c:pt idx="10">
                  <c:v>263360</c:v>
                </c:pt>
                <c:pt idx="11">
                  <c:v>312030</c:v>
                </c:pt>
                <c:pt idx="12">
                  <c:v>226065</c:v>
                </c:pt>
                <c:pt idx="13">
                  <c:v>243446</c:v>
                </c:pt>
                <c:pt idx="14">
                  <c:v>166920</c:v>
                </c:pt>
                <c:pt idx="15">
                  <c:v>250788</c:v>
                </c:pt>
                <c:pt idx="16">
                  <c:v>300058</c:v>
                </c:pt>
                <c:pt idx="17">
                  <c:v>208864</c:v>
                </c:pt>
                <c:pt idx="18">
                  <c:v>308056</c:v>
                </c:pt>
                <c:pt idx="19">
                  <c:v>317280</c:v>
                </c:pt>
                <c:pt idx="20">
                  <c:v>216000</c:v>
                </c:pt>
                <c:pt idx="21">
                  <c:v>234966</c:v>
                </c:pt>
                <c:pt idx="22">
                  <c:v>234966</c:v>
                </c:pt>
                <c:pt idx="23">
                  <c:v>253772</c:v>
                </c:pt>
                <c:pt idx="24">
                  <c:v>287939</c:v>
                </c:pt>
                <c:pt idx="25">
                  <c:v>322955</c:v>
                </c:pt>
                <c:pt idx="26">
                  <c:v>223308</c:v>
                </c:pt>
                <c:pt idx="27">
                  <c:v>238811</c:v>
                </c:pt>
                <c:pt idx="28">
                  <c:v>273381</c:v>
                </c:pt>
                <c:pt idx="29">
                  <c:v>135460</c:v>
                </c:pt>
                <c:pt idx="30">
                  <c:v>219998</c:v>
                </c:pt>
                <c:pt idx="31">
                  <c:v>263243</c:v>
                </c:pt>
                <c:pt idx="32">
                  <c:v>136230</c:v>
                </c:pt>
                <c:pt idx="33">
                  <c:v>319753</c:v>
                </c:pt>
                <c:pt idx="34">
                  <c:v>217698</c:v>
                </c:pt>
                <c:pt idx="35">
                  <c:v>272618</c:v>
                </c:pt>
                <c:pt idx="36">
                  <c:v>182813</c:v>
                </c:pt>
                <c:pt idx="37">
                  <c:v>334844</c:v>
                </c:pt>
                <c:pt idx="38">
                  <c:v>154062</c:v>
                </c:pt>
                <c:pt idx="39">
                  <c:v>235422</c:v>
                </c:pt>
                <c:pt idx="40">
                  <c:v>225812</c:v>
                </c:pt>
                <c:pt idx="41">
                  <c:v>266471</c:v>
                </c:pt>
                <c:pt idx="42">
                  <c:v>250270</c:v>
                </c:pt>
                <c:pt idx="43">
                  <c:v>299914</c:v>
                </c:pt>
                <c:pt idx="44">
                  <c:v>252069</c:v>
                </c:pt>
                <c:pt idx="45">
                  <c:v>157347</c:v>
                </c:pt>
                <c:pt idx="46">
                  <c:v>287220</c:v>
                </c:pt>
              </c:numCache>
            </c:numRef>
          </c:xVal>
          <c:yVal>
            <c:numRef>
              <c:f>'LINEA BASE ENERGETICA'!$F$4:$F$50</c:f>
              <c:numCache>
                <c:formatCode>#,##0.0</c:formatCode>
                <c:ptCount val="47"/>
                <c:pt idx="0">
                  <c:v>11866.995200000001</c:v>
                </c:pt>
                <c:pt idx="1">
                  <c:v>12049.446400000001</c:v>
                </c:pt>
                <c:pt idx="2">
                  <c:v>11922.9056</c:v>
                </c:pt>
                <c:pt idx="3">
                  <c:v>11346.3552</c:v>
                </c:pt>
                <c:pt idx="4">
                  <c:v>11871.6672</c:v>
                </c:pt>
                <c:pt idx="5">
                  <c:v>11534.387200000001</c:v>
                </c:pt>
                <c:pt idx="6">
                  <c:v>12175.6672</c:v>
                </c:pt>
                <c:pt idx="7">
                  <c:v>11317.7984</c:v>
                </c:pt>
                <c:pt idx="8">
                  <c:v>11728.6144</c:v>
                </c:pt>
                <c:pt idx="9">
                  <c:v>11240.064</c:v>
                </c:pt>
                <c:pt idx="10">
                  <c:v>11455.808000000001</c:v>
                </c:pt>
                <c:pt idx="11">
                  <c:v>12078.784</c:v>
                </c:pt>
                <c:pt idx="12">
                  <c:v>10978.432000000001</c:v>
                </c:pt>
                <c:pt idx="13">
                  <c:v>11200.908800000001</c:v>
                </c:pt>
                <c:pt idx="14">
                  <c:v>10221.376</c:v>
                </c:pt>
                <c:pt idx="15">
                  <c:v>11294.886399999999</c:v>
                </c:pt>
                <c:pt idx="16">
                  <c:v>11925.5424</c:v>
                </c:pt>
                <c:pt idx="17">
                  <c:v>10758.2592</c:v>
                </c:pt>
                <c:pt idx="18">
                  <c:v>12027.916800000001</c:v>
                </c:pt>
                <c:pt idx="19">
                  <c:v>12145.984</c:v>
                </c:pt>
                <c:pt idx="20">
                  <c:v>10849.6</c:v>
                </c:pt>
                <c:pt idx="21">
                  <c:v>11092.364799999999</c:v>
                </c:pt>
                <c:pt idx="22">
                  <c:v>11092.364799999999</c:v>
                </c:pt>
                <c:pt idx="23">
                  <c:v>11333.081600000001</c:v>
                </c:pt>
                <c:pt idx="24">
                  <c:v>11770.4192</c:v>
                </c:pt>
                <c:pt idx="25">
                  <c:v>12218.624</c:v>
                </c:pt>
                <c:pt idx="26">
                  <c:v>10943.142400000001</c:v>
                </c:pt>
                <c:pt idx="27">
                  <c:v>11141.5808</c:v>
                </c:pt>
                <c:pt idx="28">
                  <c:v>11584.076800000001</c:v>
                </c:pt>
                <c:pt idx="29">
                  <c:v>9818.6880000000001</c:v>
                </c:pt>
                <c:pt idx="30">
                  <c:v>10900.7744</c:v>
                </c:pt>
                <c:pt idx="31">
                  <c:v>11454.3104</c:v>
                </c:pt>
                <c:pt idx="32">
                  <c:v>9828.5439999999999</c:v>
                </c:pt>
                <c:pt idx="33">
                  <c:v>12177.6384</c:v>
                </c:pt>
                <c:pt idx="34">
                  <c:v>10871.3344</c:v>
                </c:pt>
                <c:pt idx="35">
                  <c:v>11574.3104</c:v>
                </c:pt>
                <c:pt idx="36">
                  <c:v>10424.806400000001</c:v>
                </c:pt>
                <c:pt idx="37">
                  <c:v>12370.8032</c:v>
                </c:pt>
                <c:pt idx="38">
                  <c:v>10056.793600000001</c:v>
                </c:pt>
                <c:pt idx="39">
                  <c:v>11098.2016</c:v>
                </c:pt>
                <c:pt idx="40">
                  <c:v>10975.193600000001</c:v>
                </c:pt>
                <c:pt idx="41">
                  <c:v>11495.6288</c:v>
                </c:pt>
                <c:pt idx="42">
                  <c:v>11288.256000000001</c:v>
                </c:pt>
                <c:pt idx="43">
                  <c:v>11923.699200000001</c:v>
                </c:pt>
                <c:pt idx="44">
                  <c:v>11311.2832</c:v>
                </c:pt>
                <c:pt idx="45">
                  <c:v>10098.8416</c:v>
                </c:pt>
                <c:pt idx="46">
                  <c:v>11761.216</c:v>
                </c:pt>
              </c:numCache>
            </c:numRef>
          </c:yVal>
          <c:smooth val="0"/>
          <c:extLst>
            <c:ext xmlns:c16="http://schemas.microsoft.com/office/drawing/2014/chart" uri="{C3380CC4-5D6E-409C-BE32-E72D297353CC}">
              <c16:uniqueId val="{00000001-528B-4F19-8CD8-55265F5A62C4}"/>
            </c:ext>
          </c:extLst>
        </c:ser>
        <c:dLbls>
          <c:dLblPos val="t"/>
          <c:showLegendKey val="0"/>
          <c:showVal val="0"/>
          <c:showCatName val="0"/>
          <c:showSerName val="0"/>
          <c:showPercent val="0"/>
          <c:showBubbleSize val="0"/>
        </c:dLbls>
        <c:axId val="1680183552"/>
        <c:axId val="1660572720"/>
      </c:scatterChart>
      <c:valAx>
        <c:axId val="1680183552"/>
        <c:scaling>
          <c:orientation val="minMax"/>
          <c:min val="11200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s-CO"/>
          </a:p>
        </c:txPr>
        <c:crossAx val="1660572720"/>
        <c:crosses val="autoZero"/>
        <c:crossBetween val="midCat"/>
      </c:valAx>
      <c:valAx>
        <c:axId val="1660572720"/>
        <c:scaling>
          <c:orientation val="minMax"/>
          <c:min val="800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s-CO"/>
          </a:p>
        </c:txPr>
        <c:crossAx val="1680183552"/>
        <c:crosses val="autoZero"/>
        <c:crossBetween val="midCat"/>
      </c:valAx>
      <c:spPr>
        <a:noFill/>
        <a:ln>
          <a:noFill/>
        </a:ln>
        <a:effectLst/>
      </c:spPr>
    </c:plotArea>
    <c:legend>
      <c:legendPos val="r"/>
      <c:layout>
        <c:manualLayout>
          <c:xMode val="edge"/>
          <c:yMode val="edge"/>
          <c:x val="0.75876258830478049"/>
          <c:y val="0.72376789312945378"/>
          <c:w val="0.1970843909997976"/>
          <c:h val="0.1781015103982714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Energía</a:t>
            </a:r>
            <a:r>
              <a:rPr lang="es-ES" baseline="0"/>
              <a:t> Vs Producción</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scatterChart>
        <c:scatterStyle val="lineMarker"/>
        <c:varyColors val="0"/>
        <c:ser>
          <c:idx val="0"/>
          <c:order val="0"/>
          <c:tx>
            <c:strRef>
              <c:f>'Analisis Energeticos'!$B$81:$E$81</c:f>
              <c:strCache>
                <c:ptCount val="1"/>
                <c:pt idx="0">
                  <c:v>Energía Vs Producción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backward val="3500"/>
            <c:dispRSqr val="1"/>
            <c:dispEq val="1"/>
            <c:trendlineLbl>
              <c:layout>
                <c:manualLayout>
                  <c:x val="8.5455161854768161E-2"/>
                  <c:y val="0.28975029163021288"/>
                </c:manualLayout>
              </c:layout>
              <c:numFmt formatCode="#,##0.00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trendlineLbl>
          </c:trendline>
          <c:xVal>
            <c:numRef>
              <c:f>'Analisis Energeticos'!$D$85:$D$96</c:f>
              <c:numCache>
                <c:formatCode>0</c:formatCode>
                <c:ptCount val="12"/>
                <c:pt idx="1">
                  <c:v>0</c:v>
                </c:pt>
                <c:pt idx="2">
                  <c:v>0</c:v>
                </c:pt>
                <c:pt idx="3">
                  <c:v>0</c:v>
                </c:pt>
                <c:pt idx="4">
                  <c:v>0</c:v>
                </c:pt>
                <c:pt idx="5">
                  <c:v>0</c:v>
                </c:pt>
                <c:pt idx="6">
                  <c:v>0</c:v>
                </c:pt>
                <c:pt idx="7">
                  <c:v>0</c:v>
                </c:pt>
                <c:pt idx="8">
                  <c:v>0</c:v>
                </c:pt>
                <c:pt idx="9">
                  <c:v>0</c:v>
                </c:pt>
                <c:pt idx="11">
                  <c:v>0</c:v>
                </c:pt>
              </c:numCache>
            </c:numRef>
          </c:xVal>
          <c:yVal>
            <c:numRef>
              <c:f>'Analisis Energeticos'!$E$85:$E$96</c:f>
              <c:numCache>
                <c:formatCode>#,##0</c:formatCode>
                <c:ptCount val="12"/>
                <c:pt idx="1">
                  <c:v>0</c:v>
                </c:pt>
                <c:pt idx="2">
                  <c:v>0</c:v>
                </c:pt>
                <c:pt idx="3">
                  <c:v>0</c:v>
                </c:pt>
                <c:pt idx="4">
                  <c:v>0</c:v>
                </c:pt>
                <c:pt idx="5">
                  <c:v>0</c:v>
                </c:pt>
                <c:pt idx="6">
                  <c:v>0</c:v>
                </c:pt>
                <c:pt idx="7">
                  <c:v>0</c:v>
                </c:pt>
                <c:pt idx="8">
                  <c:v>0</c:v>
                </c:pt>
                <c:pt idx="9">
                  <c:v>0</c:v>
                </c:pt>
                <c:pt idx="11">
                  <c:v>0</c:v>
                </c:pt>
              </c:numCache>
            </c:numRef>
          </c:yVal>
          <c:smooth val="0"/>
          <c:extLst>
            <c:ext xmlns:c16="http://schemas.microsoft.com/office/drawing/2014/chart" uri="{C3380CC4-5D6E-409C-BE32-E72D297353CC}">
              <c16:uniqueId val="{00000000-E9B9-483A-A42A-49770E6CD40E}"/>
            </c:ext>
          </c:extLst>
        </c:ser>
        <c:dLbls>
          <c:showLegendKey val="0"/>
          <c:showVal val="0"/>
          <c:showCatName val="0"/>
          <c:showSerName val="0"/>
          <c:showPercent val="0"/>
          <c:showBubbleSize val="0"/>
        </c:dLbls>
        <c:axId val="2136975664"/>
        <c:axId val="2136974032"/>
      </c:scatterChart>
      <c:valAx>
        <c:axId val="2136975664"/>
        <c:scaling>
          <c:orientation val="minMax"/>
          <c:min val="15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Producción (Ton)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136974032"/>
        <c:crosses val="autoZero"/>
        <c:crossBetween val="midCat"/>
      </c:valAx>
      <c:valAx>
        <c:axId val="213697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kWh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13697566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9</xdr:col>
      <xdr:colOff>19049</xdr:colOff>
      <xdr:row>1</xdr:row>
      <xdr:rowOff>47625</xdr:rowOff>
    </xdr:from>
    <xdr:to>
      <xdr:col>17</xdr:col>
      <xdr:colOff>714374</xdr:colOff>
      <xdr:row>18</xdr:row>
      <xdr:rowOff>123825</xdr:rowOff>
    </xdr:to>
    <xdr:graphicFrame macro="">
      <xdr:nvGraphicFramePr>
        <xdr:cNvPr id="2" name="Gráfico 1">
          <a:extLst>
            <a:ext uri="{FF2B5EF4-FFF2-40B4-BE49-F238E27FC236}">
              <a16:creationId xmlns:a16="http://schemas.microsoft.com/office/drawing/2014/main" id="{856F749D-81BA-F852-D0FF-8892D0C94F1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23812</xdr:colOff>
      <xdr:row>80</xdr:row>
      <xdr:rowOff>9525</xdr:rowOff>
    </xdr:from>
    <xdr:to>
      <xdr:col>12</xdr:col>
      <xdr:colOff>23812</xdr:colOff>
      <xdr:row>94</xdr:row>
      <xdr:rowOff>85725</xdr:rowOff>
    </xdr:to>
    <xdr:graphicFrame macro="">
      <xdr:nvGraphicFramePr>
        <xdr:cNvPr id="4" name="Gráfico 3">
          <a:extLst>
            <a:ext uri="{FF2B5EF4-FFF2-40B4-BE49-F238E27FC236}">
              <a16:creationId xmlns:a16="http://schemas.microsoft.com/office/drawing/2014/main" id="{4DD7CF41-1343-41CD-AE76-C85AE0A99A1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Nuevo%20Google%20Drive\Trabajo%202017\CAEM\Empreas%20visitadas\1.%20El%20Tigre%20-%20Informe%20Ang&#233;lica\Inventario%20El%20Tigre.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1013609544/Dropbox/NAMA_2017/INFORME%20EMPRESAS%20CAR-NAMA/Inventario%20San%20Lui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Escritorio/CARATERIZACION%20ENERGETICA%20EMPRESAS/EMPRESAS%20ANDRES/LADRILLERA%20OVINDOLI/Caracterizaci&#243;n%20energetica/Informe/Modelo%20de%20Caracterizacion%20Industria%20ovindol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entificacion"/>
      <sheetName val="Energeticos"/>
      <sheetName val="Inventario Electrico"/>
      <sheetName val="Inventario Termico"/>
      <sheetName val="URE Termica"/>
      <sheetName val="Analisis Inventario Electrico"/>
      <sheetName val="Analisis Inventario Termico"/>
      <sheetName val="A Iluminacion AA"/>
      <sheetName val="Indicadores"/>
      <sheetName val="Matriz Resumen"/>
      <sheetName val="Informe"/>
      <sheetName val="Listas"/>
      <sheetName val="Hoja1"/>
    </sheetNames>
    <sheetDataSet>
      <sheetData sheetId="0"/>
      <sheetData sheetId="1"/>
      <sheetData sheetId="2"/>
      <sheetData sheetId="3"/>
      <sheetData sheetId="4"/>
      <sheetData sheetId="5"/>
      <sheetData sheetId="6"/>
      <sheetData sheetId="7"/>
      <sheetData sheetId="8"/>
      <sheetData sheetId="9"/>
      <sheetData sheetId="10"/>
      <sheetData sheetId="11">
        <row r="31">
          <cell r="E31" t="str">
            <v>Medido</v>
          </cell>
        </row>
        <row r="32">
          <cell r="E32" t="str">
            <v>Estimado</v>
          </cell>
        </row>
      </sheetData>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entificacion"/>
      <sheetName val="Energeticos"/>
      <sheetName val="Inventario Electrico"/>
      <sheetName val="Inventario Termico"/>
      <sheetName val="URE Termica"/>
      <sheetName val="Analisis Inventario Electrico"/>
      <sheetName val="Analisis Inventario Termico"/>
      <sheetName val="A Iluminacion AA"/>
      <sheetName val="Indicadores"/>
      <sheetName val="Matriz Resumen"/>
      <sheetName val="Informe"/>
      <sheetName val="Listas"/>
      <sheetName val="Hoja2"/>
    </sheetNames>
    <sheetDataSet>
      <sheetData sheetId="0"/>
      <sheetData sheetId="1"/>
      <sheetData sheetId="2"/>
      <sheetData sheetId="3"/>
      <sheetData sheetId="4"/>
      <sheetData sheetId="5"/>
      <sheetData sheetId="6"/>
      <sheetData sheetId="7"/>
      <sheetData sheetId="8"/>
      <sheetData sheetId="9"/>
      <sheetData sheetId="10"/>
      <sheetData sheetId="11">
        <row r="39">
          <cell r="B39" t="str">
            <v>Iluminación</v>
          </cell>
        </row>
        <row r="40">
          <cell r="B40" t="str">
            <v>Fuerza_Motriz</v>
          </cell>
        </row>
        <row r="41">
          <cell r="B41" t="str">
            <v>Aire_Acondicionado</v>
          </cell>
        </row>
        <row r="42">
          <cell r="B42" t="str">
            <v>Refrigeracion</v>
          </cell>
        </row>
        <row r="43">
          <cell r="B43" t="str">
            <v>Equipos_Ofimaticos</v>
          </cell>
        </row>
        <row r="44">
          <cell r="B44" t="str">
            <v>Equipos_Entretenimiento</v>
          </cell>
        </row>
        <row r="45">
          <cell r="B45" t="str">
            <v>Calor_Directo</v>
          </cell>
        </row>
        <row r="46">
          <cell r="B46" t="str">
            <v>Calor_Indirecto</v>
          </cell>
        </row>
        <row r="47">
          <cell r="B47" t="str">
            <v>Otros</v>
          </cell>
        </row>
      </sheetData>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Identificación"/>
      <sheetName val="Históricos"/>
      <sheetName val="Consumo Energeticos"/>
      <sheetName val="Matríz Energética"/>
      <sheetName val="Analisis Energeticos"/>
      <sheetName val="IC TOTAL"/>
      <sheetName val="ETOTALP"/>
      <sheetName val="ICeP"/>
      <sheetName val="ICtP"/>
      <sheetName val="EEP"/>
      <sheetName val="ETP"/>
      <sheetName val="ETP (2)"/>
      <sheetName val="Inventario Electrico"/>
      <sheetName val="Inventario Termico"/>
      <sheetName val="Inventario de vehiculos "/>
      <sheetName val="Analisis Inventario Electrico"/>
      <sheetName val="Analisis Inventario Termico"/>
      <sheetName val="PLAN"/>
      <sheetName val="Listas"/>
    </sheetNames>
    <sheetDataSet>
      <sheetData sheetId="0"/>
      <sheetData sheetId="1"/>
      <sheetData sheetId="2">
        <row r="95">
          <cell r="B95">
            <v>7545</v>
          </cell>
        </row>
      </sheetData>
      <sheetData sheetId="3">
        <row r="4">
          <cell r="D4" t="str">
            <v>Producción</v>
          </cell>
        </row>
        <row r="7">
          <cell r="B7">
            <v>1</v>
          </cell>
        </row>
        <row r="8">
          <cell r="B8">
            <v>2</v>
          </cell>
        </row>
        <row r="9">
          <cell r="B9">
            <v>3</v>
          </cell>
        </row>
        <row r="10">
          <cell r="B10">
            <v>4</v>
          </cell>
        </row>
        <row r="11">
          <cell r="B11">
            <v>5</v>
          </cell>
        </row>
        <row r="12">
          <cell r="B12">
            <v>6</v>
          </cell>
        </row>
        <row r="13">
          <cell r="B13">
            <v>7</v>
          </cell>
        </row>
        <row r="14">
          <cell r="B14">
            <v>8</v>
          </cell>
        </row>
        <row r="15">
          <cell r="B15">
            <v>9</v>
          </cell>
        </row>
        <row r="16">
          <cell r="B16">
            <v>10</v>
          </cell>
        </row>
        <row r="17">
          <cell r="B17">
            <v>11</v>
          </cell>
        </row>
        <row r="18">
          <cell r="B18">
            <v>12</v>
          </cell>
        </row>
      </sheetData>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7"/>
  <sheetViews>
    <sheetView zoomScale="80" zoomScaleNormal="80" workbookViewId="0">
      <selection activeCell="E21" sqref="E21"/>
    </sheetView>
  </sheetViews>
  <sheetFormatPr baseColWidth="10" defaultColWidth="11.42578125" defaultRowHeight="12.75" x14ac:dyDescent="0.2"/>
  <cols>
    <col min="1" max="1" width="28" style="40" customWidth="1"/>
    <col min="2" max="2" width="18.28515625" style="40" customWidth="1"/>
    <col min="3" max="3" width="10.28515625" style="40" customWidth="1"/>
    <col min="4" max="4" width="22.28515625" style="40" customWidth="1"/>
    <col min="5" max="5" width="11.140625" style="40" customWidth="1"/>
    <col min="6" max="6" width="22.42578125" style="40" customWidth="1"/>
    <col min="7" max="7" width="28.85546875" style="40" customWidth="1"/>
    <col min="8" max="8" width="7.85546875" style="40" customWidth="1"/>
    <col min="9" max="9" width="8.42578125" style="40" customWidth="1"/>
    <col min="10" max="10" width="7.42578125" style="40" customWidth="1"/>
    <col min="11" max="11" width="7.140625" style="40" customWidth="1"/>
    <col min="12" max="12" width="6.28515625" style="40" customWidth="1"/>
    <col min="13" max="13" width="9.85546875" style="40" customWidth="1"/>
    <col min="14" max="14" width="8.42578125" style="40" customWidth="1"/>
    <col min="15" max="15" width="8" style="40" customWidth="1"/>
    <col min="16" max="16384" width="11.42578125" style="40"/>
  </cols>
  <sheetData>
    <row r="1" spans="1:15" ht="15.75" customHeight="1" x14ac:dyDescent="0.2">
      <c r="A1" s="88" t="s">
        <v>48</v>
      </c>
      <c r="B1" s="88"/>
      <c r="C1" s="88"/>
      <c r="D1" s="88"/>
      <c r="E1" s="88"/>
      <c r="F1" s="88"/>
    </row>
    <row r="2" spans="1:15" ht="15.75" customHeight="1" x14ac:dyDescent="0.2">
      <c r="A2" s="42" t="s">
        <v>68</v>
      </c>
      <c r="B2" s="89"/>
      <c r="C2" s="89"/>
      <c r="D2" s="89"/>
      <c r="E2" s="42" t="s">
        <v>51</v>
      </c>
      <c r="F2" s="38"/>
    </row>
    <row r="3" spans="1:15" x14ac:dyDescent="0.2">
      <c r="A3" s="42" t="s">
        <v>69</v>
      </c>
      <c r="B3" s="43" t="s">
        <v>52</v>
      </c>
      <c r="C3" s="49">
        <v>2392</v>
      </c>
      <c r="D3" s="89" t="s">
        <v>53</v>
      </c>
      <c r="E3" s="89"/>
      <c r="F3" s="89"/>
    </row>
    <row r="4" spans="1:15" ht="30.75" customHeight="1" x14ac:dyDescent="0.2">
      <c r="A4" s="42" t="s">
        <v>70</v>
      </c>
      <c r="B4" s="37"/>
      <c r="C4" s="42" t="s">
        <v>74</v>
      </c>
      <c r="D4" s="38"/>
      <c r="E4" s="42" t="s">
        <v>75</v>
      </c>
      <c r="F4" s="49"/>
    </row>
    <row r="5" spans="1:15" x14ac:dyDescent="0.2">
      <c r="A5" s="42" t="s">
        <v>71</v>
      </c>
      <c r="B5" s="89"/>
      <c r="C5" s="89"/>
      <c r="D5" s="42" t="s">
        <v>76</v>
      </c>
      <c r="E5" s="89"/>
      <c r="F5" s="89"/>
    </row>
    <row r="6" spans="1:15" x14ac:dyDescent="0.2">
      <c r="A6" s="90" t="s">
        <v>72</v>
      </c>
      <c r="B6" s="89"/>
      <c r="C6" s="89"/>
      <c r="D6" s="89"/>
      <c r="E6" s="42" t="s">
        <v>54</v>
      </c>
      <c r="F6" s="38"/>
    </row>
    <row r="7" spans="1:15" x14ac:dyDescent="0.2">
      <c r="A7" s="90"/>
      <c r="B7" s="89"/>
      <c r="C7" s="89"/>
      <c r="D7" s="89"/>
      <c r="E7" s="42" t="s">
        <v>54</v>
      </c>
      <c r="F7" s="38"/>
    </row>
    <row r="8" spans="1:15" x14ac:dyDescent="0.2">
      <c r="A8" s="44" t="s">
        <v>73</v>
      </c>
      <c r="B8" s="86"/>
      <c r="C8" s="87"/>
      <c r="D8" s="44" t="s">
        <v>77</v>
      </c>
      <c r="E8" s="86"/>
      <c r="F8" s="87"/>
    </row>
    <row r="11" spans="1:15" x14ac:dyDescent="0.2">
      <c r="G11" s="91" t="s">
        <v>55</v>
      </c>
      <c r="H11" s="91"/>
      <c r="I11" s="91"/>
      <c r="J11" s="91"/>
      <c r="K11" s="91"/>
      <c r="L11" s="91"/>
      <c r="M11" s="91"/>
      <c r="N11" s="91"/>
      <c r="O11" s="91"/>
    </row>
    <row r="12" spans="1:15" x14ac:dyDescent="0.2">
      <c r="G12" s="45" t="s">
        <v>56</v>
      </c>
      <c r="H12" s="49"/>
      <c r="I12" s="92" t="s">
        <v>67</v>
      </c>
      <c r="J12" s="92"/>
      <c r="K12" s="92"/>
      <c r="L12" s="92"/>
      <c r="M12" s="92"/>
      <c r="N12" s="93"/>
      <c r="O12" s="94"/>
    </row>
    <row r="13" spans="1:15" x14ac:dyDescent="0.2">
      <c r="G13" s="46" t="s">
        <v>57</v>
      </c>
      <c r="H13" s="95"/>
      <c r="I13" s="95"/>
      <c r="J13" s="47" t="s">
        <v>59</v>
      </c>
      <c r="K13" s="47" t="s">
        <v>60</v>
      </c>
      <c r="L13" s="95"/>
      <c r="M13" s="95"/>
      <c r="N13" s="47" t="s">
        <v>59</v>
      </c>
      <c r="O13" s="47" t="s">
        <v>60</v>
      </c>
    </row>
    <row r="14" spans="1:15" x14ac:dyDescent="0.2">
      <c r="G14" s="46" t="s">
        <v>62</v>
      </c>
      <c r="H14" s="47" t="s">
        <v>58</v>
      </c>
      <c r="I14" s="48">
        <v>0.25</v>
      </c>
      <c r="J14" s="37" t="s">
        <v>63</v>
      </c>
      <c r="K14" s="47"/>
      <c r="L14" s="47" t="s">
        <v>61</v>
      </c>
      <c r="M14" s="48">
        <v>0.58333333333333337</v>
      </c>
      <c r="N14" s="47"/>
      <c r="O14" s="37" t="s">
        <v>63</v>
      </c>
    </row>
    <row r="15" spans="1:15" x14ac:dyDescent="0.2">
      <c r="G15" s="46" t="s">
        <v>64</v>
      </c>
      <c r="H15" s="47" t="s">
        <v>58</v>
      </c>
      <c r="I15" s="48"/>
      <c r="J15" s="47"/>
      <c r="K15" s="37"/>
      <c r="L15" s="47"/>
      <c r="M15" s="48"/>
      <c r="N15" s="47"/>
      <c r="O15" s="37"/>
    </row>
    <row r="16" spans="1:15" x14ac:dyDescent="0.2">
      <c r="G16" s="46" t="s">
        <v>65</v>
      </c>
      <c r="H16" s="47" t="s">
        <v>58</v>
      </c>
      <c r="I16" s="48"/>
      <c r="J16" s="47"/>
      <c r="K16" s="37"/>
      <c r="L16" s="47"/>
      <c r="M16" s="48"/>
      <c r="N16" s="37"/>
      <c r="O16" s="51"/>
    </row>
    <row r="17" spans="7:15" x14ac:dyDescent="0.2">
      <c r="G17" s="46" t="s">
        <v>66</v>
      </c>
      <c r="H17" s="47" t="s">
        <v>58</v>
      </c>
      <c r="I17" s="48"/>
      <c r="J17" s="37"/>
      <c r="K17" s="51"/>
      <c r="L17" s="47"/>
      <c r="M17" s="48"/>
      <c r="N17" s="47"/>
      <c r="O17" s="37"/>
    </row>
  </sheetData>
  <mergeCells count="15">
    <mergeCell ref="G11:O11"/>
    <mergeCell ref="I12:M12"/>
    <mergeCell ref="N12:O12"/>
    <mergeCell ref="H13:I13"/>
    <mergeCell ref="L13:M13"/>
    <mergeCell ref="B8:C8"/>
    <mergeCell ref="E8:F8"/>
    <mergeCell ref="A1:F1"/>
    <mergeCell ref="B2:D2"/>
    <mergeCell ref="D3:F3"/>
    <mergeCell ref="B5:C5"/>
    <mergeCell ref="E5:F5"/>
    <mergeCell ref="A6:A7"/>
    <mergeCell ref="B6:D6"/>
    <mergeCell ref="B7:D7"/>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W56"/>
  <sheetViews>
    <sheetView tabSelected="1" zoomScaleNormal="100" workbookViewId="0">
      <selection activeCell="J38" sqref="J38:R42"/>
    </sheetView>
  </sheetViews>
  <sheetFormatPr baseColWidth="10" defaultRowHeight="15" x14ac:dyDescent="0.25"/>
  <cols>
    <col min="2" max="2" width="4.140625" customWidth="1"/>
    <col min="3" max="3" width="7" bestFit="1" customWidth="1"/>
    <col min="4" max="4" width="19.140625" customWidth="1"/>
    <col min="5" max="5" width="13" customWidth="1"/>
    <col min="6" max="8" width="18.85546875" customWidth="1"/>
    <col min="9" max="9" width="7.28515625" customWidth="1"/>
    <col min="10" max="10" width="22.5703125" customWidth="1"/>
  </cols>
  <sheetData>
    <row r="1" spans="2:23" ht="15.75" thickBot="1" x14ac:dyDescent="0.3"/>
    <row r="2" spans="2:23" ht="21" customHeight="1" thickBot="1" x14ac:dyDescent="0.3">
      <c r="B2" s="103" t="s">
        <v>50</v>
      </c>
      <c r="C2" s="104"/>
      <c r="D2" s="104"/>
      <c r="E2" s="104"/>
      <c r="F2" s="104"/>
      <c r="G2" s="104"/>
      <c r="H2" s="105"/>
      <c r="J2" s="96"/>
      <c r="K2" s="96"/>
      <c r="L2" s="96"/>
      <c r="M2" s="96"/>
      <c r="N2" s="96"/>
      <c r="O2" s="96"/>
      <c r="P2" s="96"/>
      <c r="Q2" s="96"/>
      <c r="R2" s="96"/>
    </row>
    <row r="3" spans="2:23" s="36" customFormat="1" ht="32.25" customHeight="1" thickBot="1" x14ac:dyDescent="0.3">
      <c r="B3" s="100" t="s">
        <v>83</v>
      </c>
      <c r="C3" s="101"/>
      <c r="D3" s="59" t="s">
        <v>78</v>
      </c>
      <c r="E3" s="60" t="s">
        <v>87</v>
      </c>
      <c r="F3" s="60" t="s">
        <v>82</v>
      </c>
      <c r="G3" s="60" t="s">
        <v>84</v>
      </c>
      <c r="H3" s="61" t="s">
        <v>85</v>
      </c>
      <c r="I3"/>
      <c r="J3" s="96"/>
      <c r="K3" s="96"/>
      <c r="L3" s="96"/>
      <c r="M3" s="96"/>
      <c r="N3" s="96"/>
      <c r="O3" s="96"/>
      <c r="P3" s="96"/>
      <c r="Q3" s="96"/>
      <c r="R3" s="96"/>
    </row>
    <row r="4" spans="2:23" s="36" customFormat="1" x14ac:dyDescent="0.25">
      <c r="B4" s="97" t="s">
        <v>79</v>
      </c>
      <c r="C4" s="62">
        <v>1</v>
      </c>
      <c r="D4" s="63">
        <v>295484</v>
      </c>
      <c r="E4" s="64">
        <v>12038.28</v>
      </c>
      <c r="F4" s="64">
        <f>(0.0128*D4)+8084.8</f>
        <v>11866.995200000001</v>
      </c>
      <c r="G4" s="64">
        <f>(E4/D4)*1000</f>
        <v>40.740886139351034</v>
      </c>
      <c r="H4" s="65">
        <f>(F4/D4)*1000</f>
        <v>40.161210759296615</v>
      </c>
      <c r="I4"/>
      <c r="J4" s="96"/>
      <c r="K4" s="96"/>
      <c r="L4" s="96"/>
      <c r="M4" s="96"/>
      <c r="N4" s="96"/>
      <c r="O4" s="96"/>
      <c r="P4" s="96"/>
      <c r="Q4" s="96"/>
      <c r="R4" s="96"/>
    </row>
    <row r="5" spans="2:23" s="36" customFormat="1" x14ac:dyDescent="0.25">
      <c r="B5" s="98"/>
      <c r="C5" s="66">
        <v>2</v>
      </c>
      <c r="D5" s="67">
        <v>309738</v>
      </c>
      <c r="E5" s="68">
        <v>11851.92</v>
      </c>
      <c r="F5" s="68">
        <f t="shared" ref="F5:F50" si="0">(0.0128*D5)+8084.8</f>
        <v>12049.446400000001</v>
      </c>
      <c r="G5" s="68">
        <f t="shared" ref="G5:G50" si="1">(E5/D5)*1000</f>
        <v>38.264339538577765</v>
      </c>
      <c r="H5" s="69">
        <f t="shared" ref="H5:H50" si="2">(F5/D5)*1000</f>
        <v>38.902060451090925</v>
      </c>
      <c r="I5"/>
      <c r="J5" s="96"/>
      <c r="K5" s="96"/>
      <c r="L5" s="96"/>
      <c r="M5" s="96"/>
      <c r="N5" s="96"/>
      <c r="O5" s="96"/>
      <c r="P5" s="96"/>
      <c r="Q5" s="96"/>
      <c r="R5" s="96"/>
    </row>
    <row r="6" spans="2:23" s="36" customFormat="1" x14ac:dyDescent="0.25">
      <c r="B6" s="98"/>
      <c r="C6" s="66">
        <v>3</v>
      </c>
      <c r="D6" s="67">
        <v>299852</v>
      </c>
      <c r="E6" s="68">
        <v>10550.64</v>
      </c>
      <c r="F6" s="68">
        <f t="shared" si="0"/>
        <v>11922.9056</v>
      </c>
      <c r="G6" s="68">
        <f t="shared" si="1"/>
        <v>35.186158504862398</v>
      </c>
      <c r="H6" s="69">
        <f t="shared" si="2"/>
        <v>39.762634899883942</v>
      </c>
      <c r="I6"/>
      <c r="J6" s="96"/>
      <c r="K6" s="96"/>
      <c r="L6" s="96"/>
      <c r="M6" s="96"/>
      <c r="N6" s="96"/>
      <c r="O6" s="96"/>
      <c r="P6" s="96"/>
      <c r="Q6" s="96"/>
      <c r="R6" s="96"/>
    </row>
    <row r="7" spans="2:23" s="36" customFormat="1" x14ac:dyDescent="0.25">
      <c r="B7" s="98"/>
      <c r="C7" s="66">
        <v>5</v>
      </c>
      <c r="D7" s="67">
        <v>254809</v>
      </c>
      <c r="E7" s="68">
        <v>11135.88</v>
      </c>
      <c r="F7" s="68">
        <f t="shared" si="0"/>
        <v>11346.3552</v>
      </c>
      <c r="G7" s="68">
        <f t="shared" si="1"/>
        <v>43.702851940080606</v>
      </c>
      <c r="H7" s="69">
        <f t="shared" si="2"/>
        <v>44.528863580171816</v>
      </c>
      <c r="I7"/>
      <c r="J7" s="96"/>
      <c r="K7" s="96"/>
      <c r="L7" s="96"/>
      <c r="M7" s="96"/>
      <c r="N7" s="96"/>
      <c r="O7" s="96"/>
      <c r="P7" s="96"/>
      <c r="Q7" s="96"/>
      <c r="R7" s="96"/>
    </row>
    <row r="8" spans="2:23" s="36" customFormat="1" x14ac:dyDescent="0.25">
      <c r="B8" s="98"/>
      <c r="C8" s="66">
        <v>7</v>
      </c>
      <c r="D8" s="67">
        <v>295849</v>
      </c>
      <c r="E8" s="68">
        <v>11607</v>
      </c>
      <c r="F8" s="68">
        <f t="shared" si="0"/>
        <v>11871.6672</v>
      </c>
      <c r="G8" s="68">
        <f t="shared" si="1"/>
        <v>39.232851894040543</v>
      </c>
      <c r="H8" s="69">
        <f t="shared" si="2"/>
        <v>40.127454208058843</v>
      </c>
      <c r="I8"/>
      <c r="J8" s="96"/>
      <c r="K8" s="96"/>
      <c r="L8" s="96"/>
      <c r="M8" s="96"/>
      <c r="N8" s="96"/>
      <c r="O8" s="96"/>
      <c r="P8" s="96"/>
      <c r="Q8" s="96"/>
      <c r="R8" s="96"/>
    </row>
    <row r="9" spans="2:23" s="36" customFormat="1" x14ac:dyDescent="0.25">
      <c r="B9" s="98"/>
      <c r="C9" s="66">
        <v>8</v>
      </c>
      <c r="D9" s="67">
        <v>269499</v>
      </c>
      <c r="E9" s="68">
        <v>11932.92</v>
      </c>
      <c r="F9" s="68">
        <f t="shared" si="0"/>
        <v>11534.387200000001</v>
      </c>
      <c r="G9" s="68">
        <f t="shared" si="1"/>
        <v>44.27816058686674</v>
      </c>
      <c r="H9" s="69">
        <f t="shared" si="2"/>
        <v>42.799369199885717</v>
      </c>
      <c r="I9"/>
      <c r="J9" s="96"/>
      <c r="K9" s="96"/>
      <c r="L9" s="96"/>
      <c r="M9" s="96"/>
      <c r="N9" s="96"/>
      <c r="O9" s="96"/>
      <c r="P9" s="96"/>
      <c r="Q9" s="96"/>
      <c r="R9" s="96"/>
    </row>
    <row r="10" spans="2:23" s="36" customFormat="1" x14ac:dyDescent="0.25">
      <c r="B10" s="98"/>
      <c r="C10" s="66">
        <v>9</v>
      </c>
      <c r="D10" s="67">
        <v>319599</v>
      </c>
      <c r="E10" s="68">
        <v>12073.44</v>
      </c>
      <c r="F10" s="68">
        <f t="shared" si="0"/>
        <v>12175.6672</v>
      </c>
      <c r="G10" s="68">
        <f t="shared" si="1"/>
        <v>37.776839101499064</v>
      </c>
      <c r="H10" s="69">
        <f t="shared" si="2"/>
        <v>38.09669992709614</v>
      </c>
      <c r="I10"/>
      <c r="J10" s="96"/>
      <c r="K10" s="96"/>
      <c r="L10" s="96"/>
      <c r="M10" s="96"/>
      <c r="N10" s="96"/>
      <c r="O10" s="96"/>
      <c r="P10" s="96"/>
      <c r="Q10" s="96"/>
      <c r="R10" s="96"/>
    </row>
    <row r="11" spans="2:23" s="36" customFormat="1" x14ac:dyDescent="0.25">
      <c r="B11" s="98"/>
      <c r="C11" s="66">
        <v>10</v>
      </c>
      <c r="D11" s="67">
        <v>252578</v>
      </c>
      <c r="E11" s="68">
        <v>11136.12</v>
      </c>
      <c r="F11" s="68">
        <f t="shared" si="0"/>
        <v>11317.7984</v>
      </c>
      <c r="G11" s="68">
        <f t="shared" si="1"/>
        <v>44.089825717204192</v>
      </c>
      <c r="H11" s="69">
        <f t="shared" si="2"/>
        <v>44.809121934610296</v>
      </c>
      <c r="I11"/>
      <c r="J11" s="96"/>
      <c r="K11" s="96"/>
      <c r="L11" s="96"/>
      <c r="M11" s="96"/>
      <c r="N11" s="96"/>
      <c r="O11" s="96"/>
      <c r="P11" s="96"/>
      <c r="Q11" s="96"/>
      <c r="R11" s="96"/>
    </row>
    <row r="12" spans="2:23" x14ac:dyDescent="0.25">
      <c r="B12" s="98"/>
      <c r="C12" s="66">
        <v>13</v>
      </c>
      <c r="D12" s="67">
        <v>284673</v>
      </c>
      <c r="E12" s="68">
        <v>11938.08</v>
      </c>
      <c r="F12" s="68">
        <f t="shared" si="0"/>
        <v>11728.6144</v>
      </c>
      <c r="G12" s="68">
        <f t="shared" si="1"/>
        <v>41.936116175401253</v>
      </c>
      <c r="H12" s="69">
        <f t="shared" si="2"/>
        <v>41.200304911249049</v>
      </c>
      <c r="J12" s="96"/>
      <c r="K12" s="96"/>
      <c r="L12" s="96"/>
      <c r="M12" s="96"/>
      <c r="N12" s="96"/>
      <c r="O12" s="96"/>
      <c r="P12" s="96"/>
      <c r="Q12" s="96"/>
      <c r="R12" s="96"/>
      <c r="W12" t="s">
        <v>86</v>
      </c>
    </row>
    <row r="13" spans="2:23" x14ac:dyDescent="0.25">
      <c r="B13" s="98"/>
      <c r="C13" s="66">
        <v>14</v>
      </c>
      <c r="D13" s="67">
        <v>246505</v>
      </c>
      <c r="E13" s="68">
        <v>11267.28</v>
      </c>
      <c r="F13" s="68">
        <f t="shared" si="0"/>
        <v>11240.064</v>
      </c>
      <c r="G13" s="68">
        <f t="shared" si="1"/>
        <v>45.708119510760433</v>
      </c>
      <c r="H13" s="69">
        <f t="shared" si="2"/>
        <v>45.597712013955089</v>
      </c>
      <c r="J13" s="96"/>
      <c r="K13" s="96"/>
      <c r="L13" s="96"/>
      <c r="M13" s="96"/>
      <c r="N13" s="96"/>
      <c r="O13" s="96"/>
      <c r="P13" s="96"/>
      <c r="Q13" s="96"/>
      <c r="R13" s="96"/>
    </row>
    <row r="14" spans="2:23" x14ac:dyDescent="0.25">
      <c r="B14" s="98"/>
      <c r="C14" s="66">
        <v>16</v>
      </c>
      <c r="D14" s="67">
        <v>263360</v>
      </c>
      <c r="E14" s="68">
        <v>11281.68</v>
      </c>
      <c r="F14" s="68">
        <f t="shared" si="0"/>
        <v>11455.808000000001</v>
      </c>
      <c r="G14" s="68">
        <f t="shared" si="1"/>
        <v>42.837484811664638</v>
      </c>
      <c r="H14" s="69">
        <f t="shared" si="2"/>
        <v>43.498663426488463</v>
      </c>
      <c r="J14" s="96"/>
      <c r="K14" s="96"/>
      <c r="L14" s="96"/>
      <c r="M14" s="96"/>
      <c r="N14" s="96"/>
      <c r="O14" s="96"/>
      <c r="P14" s="96"/>
      <c r="Q14" s="96"/>
      <c r="R14" s="96"/>
    </row>
    <row r="15" spans="2:23" x14ac:dyDescent="0.25">
      <c r="B15" s="98"/>
      <c r="C15" s="66">
        <v>17</v>
      </c>
      <c r="D15" s="67">
        <f>256000+56030</f>
        <v>312030</v>
      </c>
      <c r="E15" s="68">
        <v>10531.68</v>
      </c>
      <c r="F15" s="68">
        <f t="shared" si="0"/>
        <v>12078.784</v>
      </c>
      <c r="G15" s="68">
        <f t="shared" si="1"/>
        <v>33.752139217382947</v>
      </c>
      <c r="H15" s="69">
        <f t="shared" si="2"/>
        <v>38.710329135019066</v>
      </c>
      <c r="J15" s="96"/>
      <c r="K15" s="96"/>
      <c r="L15" s="96"/>
      <c r="M15" s="96"/>
      <c r="N15" s="96"/>
      <c r="O15" s="96"/>
      <c r="P15" s="96"/>
      <c r="Q15" s="96"/>
      <c r="R15" s="96"/>
    </row>
    <row r="16" spans="2:23" x14ac:dyDescent="0.25">
      <c r="B16" s="98"/>
      <c r="C16" s="66">
        <v>20</v>
      </c>
      <c r="D16" s="67">
        <v>226065</v>
      </c>
      <c r="E16" s="68">
        <v>10602.24</v>
      </c>
      <c r="F16" s="68">
        <f t="shared" si="0"/>
        <v>10978.432000000001</v>
      </c>
      <c r="G16" s="68">
        <f t="shared" si="1"/>
        <v>46.899077698891915</v>
      </c>
      <c r="H16" s="69">
        <f t="shared" si="2"/>
        <v>48.563165461261143</v>
      </c>
      <c r="J16" s="96"/>
      <c r="K16" s="96"/>
      <c r="L16" s="96"/>
      <c r="M16" s="96"/>
      <c r="N16" s="96"/>
      <c r="O16" s="96"/>
      <c r="P16" s="96"/>
      <c r="Q16" s="96"/>
      <c r="R16" s="96"/>
    </row>
    <row r="17" spans="2:18" x14ac:dyDescent="0.25">
      <c r="B17" s="98"/>
      <c r="C17" s="66">
        <v>21</v>
      </c>
      <c r="D17" s="67">
        <v>243446</v>
      </c>
      <c r="E17" s="68">
        <v>11200.32</v>
      </c>
      <c r="F17" s="68">
        <f t="shared" si="0"/>
        <v>11200.908800000001</v>
      </c>
      <c r="G17" s="68">
        <f t="shared" si="1"/>
        <v>46.007410267574741</v>
      </c>
      <c r="H17" s="69">
        <f t="shared" si="2"/>
        <v>46.009828873754351</v>
      </c>
      <c r="J17" s="96"/>
      <c r="K17" s="96"/>
      <c r="L17" s="96"/>
      <c r="M17" s="96"/>
      <c r="N17" s="96"/>
      <c r="O17" s="96"/>
      <c r="P17" s="96"/>
      <c r="Q17" s="96"/>
      <c r="R17" s="96"/>
    </row>
    <row r="18" spans="2:18" x14ac:dyDescent="0.25">
      <c r="B18" s="98"/>
      <c r="C18" s="66">
        <v>23</v>
      </c>
      <c r="D18" s="67">
        <v>166920</v>
      </c>
      <c r="E18" s="68">
        <v>11470.8</v>
      </c>
      <c r="F18" s="68">
        <f t="shared" si="0"/>
        <v>10221.376</v>
      </c>
      <c r="G18" s="68">
        <f t="shared" si="1"/>
        <v>68.720345075485255</v>
      </c>
      <c r="H18" s="69">
        <f t="shared" si="2"/>
        <v>61.235178528636474</v>
      </c>
      <c r="J18" s="96"/>
      <c r="K18" s="96"/>
      <c r="L18" s="96"/>
      <c r="M18" s="96"/>
      <c r="N18" s="96"/>
      <c r="O18" s="96"/>
      <c r="P18" s="96"/>
      <c r="Q18" s="96"/>
      <c r="R18" s="96"/>
    </row>
    <row r="19" spans="2:18" x14ac:dyDescent="0.25">
      <c r="B19" s="98"/>
      <c r="C19" s="66">
        <v>24</v>
      </c>
      <c r="D19" s="67">
        <v>250788</v>
      </c>
      <c r="E19" s="68">
        <v>11303.64</v>
      </c>
      <c r="F19" s="68">
        <f t="shared" si="0"/>
        <v>11294.886399999999</v>
      </c>
      <c r="G19" s="68">
        <f t="shared" si="1"/>
        <v>45.07249150677066</v>
      </c>
      <c r="H19" s="69">
        <f t="shared" si="2"/>
        <v>45.037587125380803</v>
      </c>
      <c r="J19" s="96"/>
      <c r="K19" s="96"/>
      <c r="L19" s="96"/>
      <c r="M19" s="96"/>
      <c r="N19" s="96"/>
      <c r="O19" s="96"/>
      <c r="P19" s="96"/>
      <c r="Q19" s="96"/>
      <c r="R19" s="96"/>
    </row>
    <row r="20" spans="2:18" x14ac:dyDescent="0.25">
      <c r="B20" s="98"/>
      <c r="C20" s="66">
        <v>26</v>
      </c>
      <c r="D20" s="67">
        <v>300058</v>
      </c>
      <c r="E20" s="68">
        <v>12009.72</v>
      </c>
      <c r="F20" s="68">
        <f t="shared" si="0"/>
        <v>11925.5424</v>
      </c>
      <c r="G20" s="68">
        <f t="shared" si="1"/>
        <v>40.024661898699584</v>
      </c>
      <c r="H20" s="69">
        <f t="shared" si="2"/>
        <v>39.744124136000373</v>
      </c>
    </row>
    <row r="21" spans="2:18" ht="15" customHeight="1" x14ac:dyDescent="0.25">
      <c r="B21" s="98"/>
      <c r="C21" s="66">
        <v>27</v>
      </c>
      <c r="D21" s="67">
        <v>208864</v>
      </c>
      <c r="E21" s="68">
        <v>10927.44</v>
      </c>
      <c r="F21" s="68">
        <f t="shared" si="0"/>
        <v>10758.2592</v>
      </c>
      <c r="G21" s="68">
        <f t="shared" si="1"/>
        <v>52.318446453194426</v>
      </c>
      <c r="H21" s="69">
        <f t="shared" si="2"/>
        <v>51.508441856902103</v>
      </c>
      <c r="J21" s="126" t="s">
        <v>88</v>
      </c>
      <c r="K21" s="124"/>
      <c r="L21" s="124"/>
      <c r="M21" s="124"/>
      <c r="N21" s="124"/>
      <c r="O21" s="124"/>
      <c r="P21" s="124"/>
      <c r="Q21" s="124"/>
      <c r="R21" s="127"/>
    </row>
    <row r="22" spans="2:18" x14ac:dyDescent="0.25">
      <c r="B22" s="98"/>
      <c r="C22" s="66">
        <v>28</v>
      </c>
      <c r="D22" s="67">
        <v>308056</v>
      </c>
      <c r="E22" s="68">
        <v>12397.44</v>
      </c>
      <c r="F22" s="68">
        <f t="shared" si="0"/>
        <v>12027.916800000001</v>
      </c>
      <c r="G22" s="68">
        <f t="shared" si="1"/>
        <v>40.244111460253983</v>
      </c>
      <c r="H22" s="69">
        <f t="shared" si="2"/>
        <v>39.044578907731065</v>
      </c>
      <c r="J22" s="128"/>
      <c r="K22" s="125"/>
      <c r="L22" s="125"/>
      <c r="M22" s="125"/>
      <c r="N22" s="125"/>
      <c r="O22" s="125"/>
      <c r="P22" s="125"/>
      <c r="Q22" s="125"/>
      <c r="R22" s="129"/>
    </row>
    <row r="23" spans="2:18" x14ac:dyDescent="0.25">
      <c r="B23" s="98"/>
      <c r="C23" s="66">
        <v>29</v>
      </c>
      <c r="D23" s="67">
        <v>317280</v>
      </c>
      <c r="E23" s="68">
        <v>12186</v>
      </c>
      <c r="F23" s="68">
        <f t="shared" si="0"/>
        <v>12145.984</v>
      </c>
      <c r="G23" s="68">
        <f t="shared" si="1"/>
        <v>38.407715582450834</v>
      </c>
      <c r="H23" s="69">
        <f t="shared" si="2"/>
        <v>38.281593545133639</v>
      </c>
      <c r="J23" s="128"/>
      <c r="K23" s="125"/>
      <c r="L23" s="125"/>
      <c r="M23" s="125"/>
      <c r="N23" s="125"/>
      <c r="O23" s="125"/>
      <c r="P23" s="125"/>
      <c r="Q23" s="125"/>
      <c r="R23" s="129"/>
    </row>
    <row r="24" spans="2:18" ht="15.75" thickBot="1" x14ac:dyDescent="0.3">
      <c r="B24" s="99"/>
      <c r="C24" s="70">
        <v>30</v>
      </c>
      <c r="D24" s="71">
        <v>216000</v>
      </c>
      <c r="E24" s="72">
        <v>11589.96</v>
      </c>
      <c r="F24" s="72">
        <f t="shared" si="0"/>
        <v>10849.6</v>
      </c>
      <c r="G24" s="72">
        <f t="shared" si="1"/>
        <v>53.657222222222217</v>
      </c>
      <c r="H24" s="73">
        <f t="shared" si="2"/>
        <v>50.229629629629628</v>
      </c>
      <c r="J24" s="128"/>
      <c r="K24" s="125"/>
      <c r="L24" s="125"/>
      <c r="M24" s="125"/>
      <c r="N24" s="125"/>
      <c r="O24" s="125"/>
      <c r="P24" s="125"/>
      <c r="Q24" s="125"/>
      <c r="R24" s="129"/>
    </row>
    <row r="25" spans="2:18" ht="15" customHeight="1" x14ac:dyDescent="0.25">
      <c r="B25" s="106" t="s">
        <v>81</v>
      </c>
      <c r="C25" s="74">
        <v>2</v>
      </c>
      <c r="D25" s="75">
        <v>234966</v>
      </c>
      <c r="E25" s="76">
        <v>11885.76</v>
      </c>
      <c r="F25" s="76">
        <f t="shared" si="0"/>
        <v>11092.364799999999</v>
      </c>
      <c r="G25" s="76">
        <f t="shared" si="1"/>
        <v>50.585020811521673</v>
      </c>
      <c r="H25" s="77">
        <f t="shared" si="2"/>
        <v>47.208382489381435</v>
      </c>
      <c r="J25" s="128"/>
      <c r="K25" s="125"/>
      <c r="L25" s="125"/>
      <c r="M25" s="125"/>
      <c r="N25" s="125"/>
      <c r="O25" s="125"/>
      <c r="P25" s="125"/>
      <c r="Q25" s="125"/>
      <c r="R25" s="129"/>
    </row>
    <row r="26" spans="2:18" x14ac:dyDescent="0.25">
      <c r="B26" s="107"/>
      <c r="C26" s="78">
        <v>3</v>
      </c>
      <c r="D26" s="79">
        <v>234966</v>
      </c>
      <c r="E26" s="80">
        <v>11254.08</v>
      </c>
      <c r="F26" s="80">
        <f t="shared" si="0"/>
        <v>11092.364799999999</v>
      </c>
      <c r="G26" s="80">
        <f t="shared" si="1"/>
        <v>47.896631853119175</v>
      </c>
      <c r="H26" s="81">
        <f t="shared" si="2"/>
        <v>47.208382489381435</v>
      </c>
      <c r="J26" s="128"/>
      <c r="K26" s="125"/>
      <c r="L26" s="125"/>
      <c r="M26" s="125"/>
      <c r="N26" s="125"/>
      <c r="O26" s="125"/>
      <c r="P26" s="125"/>
      <c r="Q26" s="125"/>
      <c r="R26" s="129"/>
    </row>
    <row r="27" spans="2:18" x14ac:dyDescent="0.25">
      <c r="B27" s="107"/>
      <c r="C27" s="78">
        <v>4</v>
      </c>
      <c r="D27" s="79">
        <v>253772</v>
      </c>
      <c r="E27" s="80">
        <v>11959.32</v>
      </c>
      <c r="F27" s="80">
        <f t="shared" si="0"/>
        <v>11333.081600000001</v>
      </c>
      <c r="G27" s="80">
        <f t="shared" si="1"/>
        <v>47.126239301420171</v>
      </c>
      <c r="H27" s="81">
        <f t="shared" si="2"/>
        <v>44.658518670302485</v>
      </c>
      <c r="J27" s="130"/>
      <c r="K27" s="131"/>
      <c r="L27" s="131"/>
      <c r="M27" s="131"/>
      <c r="N27" s="131"/>
      <c r="O27" s="131"/>
      <c r="P27" s="131"/>
      <c r="Q27" s="131"/>
      <c r="R27" s="132"/>
    </row>
    <row r="28" spans="2:18" x14ac:dyDescent="0.25">
      <c r="B28" s="107"/>
      <c r="C28" s="78">
        <v>5</v>
      </c>
      <c r="D28" s="79">
        <v>287939</v>
      </c>
      <c r="E28" s="80">
        <v>12410.76</v>
      </c>
      <c r="F28" s="80">
        <f t="shared" si="0"/>
        <v>11770.4192</v>
      </c>
      <c r="G28" s="80">
        <f t="shared" si="1"/>
        <v>43.102045919448216</v>
      </c>
      <c r="H28" s="81">
        <f t="shared" si="2"/>
        <v>40.8781693344771</v>
      </c>
    </row>
    <row r="29" spans="2:18" x14ac:dyDescent="0.25">
      <c r="B29" s="107"/>
      <c r="C29" s="78">
        <v>6</v>
      </c>
      <c r="D29" s="79">
        <v>322955</v>
      </c>
      <c r="E29" s="80">
        <v>12850</v>
      </c>
      <c r="F29" s="80">
        <f t="shared" si="0"/>
        <v>12218.624</v>
      </c>
      <c r="G29" s="80">
        <f t="shared" si="1"/>
        <v>39.788825068507997</v>
      </c>
      <c r="H29" s="81">
        <f t="shared" si="2"/>
        <v>37.833828242324778</v>
      </c>
      <c r="J29" s="102" t="s">
        <v>89</v>
      </c>
      <c r="K29" s="133"/>
      <c r="L29" s="133"/>
      <c r="M29" s="133"/>
      <c r="N29" s="133"/>
      <c r="O29" s="133"/>
      <c r="P29" s="133"/>
      <c r="Q29" s="133"/>
      <c r="R29" s="133"/>
    </row>
    <row r="30" spans="2:18" x14ac:dyDescent="0.25">
      <c r="B30" s="107"/>
      <c r="C30" s="78">
        <v>7</v>
      </c>
      <c r="D30" s="79">
        <v>223308</v>
      </c>
      <c r="E30" s="80">
        <v>12576.96</v>
      </c>
      <c r="F30" s="80">
        <f t="shared" si="0"/>
        <v>10943.142400000001</v>
      </c>
      <c r="G30" s="80">
        <f t="shared" si="1"/>
        <v>56.321134934709008</v>
      </c>
      <c r="H30" s="81">
        <f t="shared" si="2"/>
        <v>49.004703817149412</v>
      </c>
      <c r="J30" s="133"/>
      <c r="K30" s="133"/>
      <c r="L30" s="133"/>
      <c r="M30" s="133"/>
      <c r="N30" s="133"/>
      <c r="O30" s="133"/>
      <c r="P30" s="133"/>
      <c r="Q30" s="133"/>
      <c r="R30" s="133"/>
    </row>
    <row r="31" spans="2:18" x14ac:dyDescent="0.25">
      <c r="B31" s="107"/>
      <c r="C31" s="78">
        <v>9</v>
      </c>
      <c r="D31" s="79">
        <v>238811</v>
      </c>
      <c r="E31" s="80">
        <v>10470.24</v>
      </c>
      <c r="F31" s="80">
        <f t="shared" si="0"/>
        <v>11141.5808</v>
      </c>
      <c r="G31" s="80">
        <f t="shared" si="1"/>
        <v>43.843206552461986</v>
      </c>
      <c r="H31" s="81">
        <f t="shared" si="2"/>
        <v>46.654386941975034</v>
      </c>
      <c r="J31" s="133"/>
      <c r="K31" s="133"/>
      <c r="L31" s="133"/>
      <c r="M31" s="133"/>
      <c r="N31" s="133"/>
      <c r="O31" s="133"/>
      <c r="P31" s="133"/>
      <c r="Q31" s="133"/>
      <c r="R31" s="133"/>
    </row>
    <row r="32" spans="2:18" x14ac:dyDescent="0.25">
      <c r="B32" s="107"/>
      <c r="C32" s="78">
        <v>10</v>
      </c>
      <c r="D32" s="79">
        <v>273381</v>
      </c>
      <c r="E32" s="80">
        <v>11789.28</v>
      </c>
      <c r="F32" s="80">
        <f t="shared" si="0"/>
        <v>11584.076800000001</v>
      </c>
      <c r="G32" s="80">
        <f t="shared" si="1"/>
        <v>43.123991791675358</v>
      </c>
      <c r="H32" s="81">
        <f t="shared" si="2"/>
        <v>42.373379276540803</v>
      </c>
      <c r="J32" s="133"/>
      <c r="K32" s="133"/>
      <c r="L32" s="133"/>
      <c r="M32" s="133"/>
      <c r="N32" s="133"/>
      <c r="O32" s="133"/>
      <c r="P32" s="133"/>
      <c r="Q32" s="133"/>
      <c r="R32" s="133"/>
    </row>
    <row r="33" spans="2:18" x14ac:dyDescent="0.25">
      <c r="B33" s="107"/>
      <c r="C33" s="78">
        <v>11</v>
      </c>
      <c r="D33" s="79">
        <v>135460</v>
      </c>
      <c r="E33" s="80">
        <v>9635.0400000000009</v>
      </c>
      <c r="F33" s="80">
        <f t="shared" si="0"/>
        <v>9818.6880000000001</v>
      </c>
      <c r="G33" s="80">
        <f t="shared" si="1"/>
        <v>71.128303558245975</v>
      </c>
      <c r="H33" s="81">
        <f t="shared" si="2"/>
        <v>72.484039568876412</v>
      </c>
    </row>
    <row r="34" spans="2:18" ht="15" customHeight="1" x14ac:dyDescent="0.25">
      <c r="B34" s="107"/>
      <c r="C34" s="78">
        <v>12</v>
      </c>
      <c r="D34" s="79">
        <v>219998</v>
      </c>
      <c r="E34" s="80">
        <v>10362.959999999999</v>
      </c>
      <c r="F34" s="80">
        <f t="shared" si="0"/>
        <v>10900.7744</v>
      </c>
      <c r="G34" s="80">
        <f t="shared" si="1"/>
        <v>47.104791861744197</v>
      </c>
      <c r="H34" s="81">
        <f t="shared" si="2"/>
        <v>49.549424994772686</v>
      </c>
      <c r="J34" s="135" t="s">
        <v>91</v>
      </c>
      <c r="K34" s="136"/>
      <c r="L34" s="136"/>
      <c r="M34" s="136"/>
      <c r="N34" s="136"/>
      <c r="O34" s="136"/>
      <c r="P34" s="136"/>
      <c r="Q34" s="136"/>
      <c r="R34" s="137"/>
    </row>
    <row r="35" spans="2:18" x14ac:dyDescent="0.25">
      <c r="B35" s="107"/>
      <c r="C35" s="78">
        <v>13</v>
      </c>
      <c r="D35" s="79">
        <v>263243</v>
      </c>
      <c r="E35" s="80">
        <v>11626.44</v>
      </c>
      <c r="F35" s="80">
        <f t="shared" si="0"/>
        <v>11454.3104</v>
      </c>
      <c r="G35" s="80">
        <f t="shared" si="1"/>
        <v>44.166188654589106</v>
      </c>
      <c r="H35" s="81">
        <f t="shared" si="2"/>
        <v>43.51230763970932</v>
      </c>
      <c r="J35" s="138"/>
      <c r="K35" s="139"/>
      <c r="L35" s="139"/>
      <c r="M35" s="139"/>
      <c r="N35" s="139"/>
      <c r="O35" s="139"/>
      <c r="P35" s="139"/>
      <c r="Q35" s="139"/>
      <c r="R35" s="140"/>
    </row>
    <row r="36" spans="2:18" x14ac:dyDescent="0.25">
      <c r="B36" s="107"/>
      <c r="C36" s="78">
        <v>14</v>
      </c>
      <c r="D36" s="79">
        <v>136230</v>
      </c>
      <c r="E36" s="80">
        <v>7933.68</v>
      </c>
      <c r="F36" s="80">
        <f t="shared" si="0"/>
        <v>9828.5439999999999</v>
      </c>
      <c r="G36" s="80">
        <f t="shared" si="1"/>
        <v>58.237392644791896</v>
      </c>
      <c r="H36" s="81">
        <f t="shared" si="2"/>
        <v>72.14669309256405</v>
      </c>
      <c r="J36" s="141"/>
      <c r="K36" s="142"/>
      <c r="L36" s="142"/>
      <c r="M36" s="142"/>
      <c r="N36" s="142"/>
      <c r="O36" s="142"/>
      <c r="P36" s="142"/>
      <c r="Q36" s="142"/>
      <c r="R36" s="143"/>
    </row>
    <row r="37" spans="2:18" x14ac:dyDescent="0.25">
      <c r="B37" s="107"/>
      <c r="C37" s="78">
        <v>16</v>
      </c>
      <c r="D37" s="79">
        <v>319753</v>
      </c>
      <c r="E37" s="80">
        <f>11764.44</f>
        <v>11764.44</v>
      </c>
      <c r="F37" s="80">
        <f t="shared" si="0"/>
        <v>12177.6384</v>
      </c>
      <c r="G37" s="80">
        <f t="shared" si="1"/>
        <v>36.792274036521945</v>
      </c>
      <c r="H37" s="81">
        <f t="shared" si="2"/>
        <v>38.084516486162755</v>
      </c>
    </row>
    <row r="38" spans="2:18" x14ac:dyDescent="0.25">
      <c r="B38" s="107"/>
      <c r="C38" s="78">
        <v>17</v>
      </c>
      <c r="D38" s="79">
        <v>217698</v>
      </c>
      <c r="E38" s="80">
        <v>11253.24</v>
      </c>
      <c r="F38" s="80">
        <f t="shared" si="0"/>
        <v>10871.3344</v>
      </c>
      <c r="G38" s="80">
        <f t="shared" si="1"/>
        <v>51.691976958906373</v>
      </c>
      <c r="H38" s="81">
        <f t="shared" si="2"/>
        <v>49.937686152376223</v>
      </c>
      <c r="J38" s="134" t="s">
        <v>90</v>
      </c>
      <c r="K38" s="134"/>
      <c r="L38" s="134"/>
      <c r="M38" s="134"/>
      <c r="N38" s="134"/>
      <c r="O38" s="134"/>
      <c r="P38" s="134"/>
      <c r="Q38" s="134"/>
      <c r="R38" s="134"/>
    </row>
    <row r="39" spans="2:18" x14ac:dyDescent="0.25">
      <c r="B39" s="107"/>
      <c r="C39" s="78">
        <v>18</v>
      </c>
      <c r="D39" s="79">
        <v>272618</v>
      </c>
      <c r="E39" s="80">
        <v>10980.12</v>
      </c>
      <c r="F39" s="80">
        <f t="shared" si="0"/>
        <v>11574.3104</v>
      </c>
      <c r="G39" s="80">
        <f t="shared" si="1"/>
        <v>40.276577482044473</v>
      </c>
      <c r="H39" s="81">
        <f t="shared" si="2"/>
        <v>42.456148896991394</v>
      </c>
      <c r="J39" s="134"/>
      <c r="K39" s="134"/>
      <c r="L39" s="134"/>
      <c r="M39" s="134"/>
      <c r="N39" s="134"/>
      <c r="O39" s="134"/>
      <c r="P39" s="134"/>
      <c r="Q39" s="134"/>
      <c r="R39" s="134"/>
    </row>
    <row r="40" spans="2:18" x14ac:dyDescent="0.25">
      <c r="B40" s="107"/>
      <c r="C40" s="78">
        <v>19</v>
      </c>
      <c r="D40" s="79">
        <v>182813</v>
      </c>
      <c r="E40" s="80">
        <v>11602.92</v>
      </c>
      <c r="F40" s="80">
        <f t="shared" si="0"/>
        <v>10424.806400000001</v>
      </c>
      <c r="G40" s="80">
        <f>(E40/D40)*1000</f>
        <v>63.468790512709703</v>
      </c>
      <c r="H40" s="81">
        <f t="shared" si="2"/>
        <v>57.02442605285183</v>
      </c>
      <c r="J40" s="134"/>
      <c r="K40" s="134"/>
      <c r="L40" s="134"/>
      <c r="M40" s="134"/>
      <c r="N40" s="134"/>
      <c r="O40" s="134"/>
      <c r="P40" s="134"/>
      <c r="Q40" s="134"/>
      <c r="R40" s="134"/>
    </row>
    <row r="41" spans="2:18" x14ac:dyDescent="0.25">
      <c r="B41" s="107"/>
      <c r="C41" s="78">
        <v>20</v>
      </c>
      <c r="D41" s="79">
        <v>334844</v>
      </c>
      <c r="E41" s="80">
        <v>11959.32</v>
      </c>
      <c r="F41" s="80">
        <f t="shared" si="0"/>
        <v>12370.8032</v>
      </c>
      <c r="G41" s="80">
        <f t="shared" si="1"/>
        <v>35.716094659005385</v>
      </c>
      <c r="H41" s="81">
        <f t="shared" si="2"/>
        <v>36.944974973420457</v>
      </c>
      <c r="J41" s="134"/>
      <c r="K41" s="134"/>
      <c r="L41" s="134"/>
      <c r="M41" s="134"/>
      <c r="N41" s="134"/>
      <c r="O41" s="134"/>
      <c r="P41" s="134"/>
      <c r="Q41" s="134"/>
      <c r="R41" s="134"/>
    </row>
    <row r="42" spans="2:18" x14ac:dyDescent="0.25">
      <c r="B42" s="107"/>
      <c r="C42" s="78">
        <v>22</v>
      </c>
      <c r="D42" s="79">
        <v>154062</v>
      </c>
      <c r="E42" s="80">
        <v>8541</v>
      </c>
      <c r="F42" s="80">
        <f t="shared" si="0"/>
        <v>10056.793600000001</v>
      </c>
      <c r="G42" s="80">
        <f t="shared" si="1"/>
        <v>55.43871947657437</v>
      </c>
      <c r="H42" s="81">
        <f t="shared" si="2"/>
        <v>65.277573963728898</v>
      </c>
      <c r="J42" s="134"/>
      <c r="K42" s="134"/>
      <c r="L42" s="134"/>
      <c r="M42" s="134"/>
      <c r="N42" s="134"/>
      <c r="O42" s="134"/>
      <c r="P42" s="134"/>
      <c r="Q42" s="134"/>
      <c r="R42" s="134"/>
    </row>
    <row r="43" spans="2:18" x14ac:dyDescent="0.25">
      <c r="B43" s="107"/>
      <c r="C43" s="78">
        <v>23</v>
      </c>
      <c r="D43" s="79">
        <v>235422</v>
      </c>
      <c r="E43" s="80">
        <v>10690.8</v>
      </c>
      <c r="F43" s="80">
        <f t="shared" si="0"/>
        <v>11098.2016</v>
      </c>
      <c r="G43" s="80">
        <f t="shared" si="1"/>
        <v>45.411219002472151</v>
      </c>
      <c r="H43" s="81">
        <f t="shared" si="2"/>
        <v>47.141735266882449</v>
      </c>
    </row>
    <row r="44" spans="2:18" x14ac:dyDescent="0.25">
      <c r="B44" s="107"/>
      <c r="C44" s="78">
        <v>24</v>
      </c>
      <c r="D44" s="79">
        <v>225812</v>
      </c>
      <c r="E44" s="80">
        <v>10988.64</v>
      </c>
      <c r="F44" s="80">
        <f t="shared" si="0"/>
        <v>10975.193600000001</v>
      </c>
      <c r="G44" s="80">
        <f t="shared" si="1"/>
        <v>48.662781428799178</v>
      </c>
      <c r="H44" s="81">
        <f t="shared" si="2"/>
        <v>48.603234549093941</v>
      </c>
    </row>
    <row r="45" spans="2:18" x14ac:dyDescent="0.25">
      <c r="B45" s="107"/>
      <c r="C45" s="78">
        <v>25</v>
      </c>
      <c r="D45" s="79">
        <v>266471</v>
      </c>
      <c r="E45" s="80">
        <v>11719.92</v>
      </c>
      <c r="F45" s="80">
        <f t="shared" si="0"/>
        <v>11495.6288</v>
      </c>
      <c r="G45" s="80">
        <f t="shared" si="1"/>
        <v>43.981971771787549</v>
      </c>
      <c r="H45" s="81">
        <f t="shared" si="2"/>
        <v>43.140262167365307</v>
      </c>
    </row>
    <row r="46" spans="2:18" x14ac:dyDescent="0.25">
      <c r="B46" s="107"/>
      <c r="C46" s="78">
        <v>26</v>
      </c>
      <c r="D46" s="79">
        <v>250270</v>
      </c>
      <c r="E46" s="80">
        <v>12283.08</v>
      </c>
      <c r="F46" s="80">
        <f t="shared" si="0"/>
        <v>11288.256000000001</v>
      </c>
      <c r="G46" s="80">
        <f t="shared" si="1"/>
        <v>49.079314340512248</v>
      </c>
      <c r="H46" s="81">
        <f t="shared" si="2"/>
        <v>45.104311343748755</v>
      </c>
    </row>
    <row r="47" spans="2:18" x14ac:dyDescent="0.25">
      <c r="B47" s="107"/>
      <c r="C47" s="78">
        <v>27</v>
      </c>
      <c r="D47" s="79">
        <v>299914</v>
      </c>
      <c r="E47" s="80">
        <v>11439.36</v>
      </c>
      <c r="F47" s="80">
        <f t="shared" si="0"/>
        <v>11923.699200000001</v>
      </c>
      <c r="G47" s="80">
        <f t="shared" si="1"/>
        <v>38.142134078435824</v>
      </c>
      <c r="H47" s="81">
        <f t="shared" si="2"/>
        <v>39.757061024160258</v>
      </c>
    </row>
    <row r="48" spans="2:18" x14ac:dyDescent="0.25">
      <c r="B48" s="107"/>
      <c r="C48" s="78">
        <v>29</v>
      </c>
      <c r="D48" s="79">
        <v>252069</v>
      </c>
      <c r="E48" s="80">
        <v>11822.76</v>
      </c>
      <c r="F48" s="80">
        <f t="shared" si="0"/>
        <v>11311.2832</v>
      </c>
      <c r="G48" s="80">
        <f t="shared" si="1"/>
        <v>46.902871832712471</v>
      </c>
      <c r="H48" s="81">
        <f t="shared" si="2"/>
        <v>44.873757582249304</v>
      </c>
    </row>
    <row r="49" spans="2:8" x14ac:dyDescent="0.25">
      <c r="B49" s="107"/>
      <c r="C49" s="78">
        <v>30</v>
      </c>
      <c r="D49" s="79">
        <v>157347</v>
      </c>
      <c r="E49" s="80">
        <v>9837.24</v>
      </c>
      <c r="F49" s="80">
        <f t="shared" si="0"/>
        <v>10098.8416</v>
      </c>
      <c r="G49" s="80">
        <f t="shared" si="1"/>
        <v>62.519399797898906</v>
      </c>
      <c r="H49" s="81">
        <f t="shared" si="2"/>
        <v>64.181977412978952</v>
      </c>
    </row>
    <row r="50" spans="2:8" ht="15.75" thickBot="1" x14ac:dyDescent="0.3">
      <c r="B50" s="108"/>
      <c r="C50" s="82">
        <v>31</v>
      </c>
      <c r="D50" s="83">
        <v>287220</v>
      </c>
      <c r="E50" s="84">
        <v>11898.72</v>
      </c>
      <c r="F50" s="84">
        <f t="shared" si="0"/>
        <v>11761.216</v>
      </c>
      <c r="G50" s="84">
        <f t="shared" si="1"/>
        <v>41.42719866304575</v>
      </c>
      <c r="H50" s="85">
        <f t="shared" si="2"/>
        <v>40.948457628298868</v>
      </c>
    </row>
    <row r="51" spans="2:8" s="36" customFormat="1" ht="30" customHeight="1" x14ac:dyDescent="0.25">
      <c r="B51" s="109" t="s">
        <v>7</v>
      </c>
      <c r="C51" s="110"/>
      <c r="D51" s="110"/>
      <c r="E51" s="53">
        <f>SUM(E4:E50)</f>
        <v>532568.56000000006</v>
      </c>
      <c r="F51" s="53">
        <f>SUM(F4:F50)</f>
        <v>532597.37599999993</v>
      </c>
      <c r="G51" s="53">
        <f>+AVERAGE(G4:G50)</f>
        <v>46.187071325465887</v>
      </c>
      <c r="H51" s="54">
        <f>+AVERAGE(H4:H50)</f>
        <v>46.273125373808512</v>
      </c>
    </row>
    <row r="52" spans="2:8" s="36" customFormat="1" ht="15" customHeight="1" x14ac:dyDescent="0.25">
      <c r="B52" s="111" t="s">
        <v>20</v>
      </c>
      <c r="C52" s="112">
        <f>+MAX(C35:C50)</f>
        <v>31</v>
      </c>
      <c r="D52" s="112"/>
      <c r="E52" s="52">
        <f>+MAX(E4:E50)</f>
        <v>12850</v>
      </c>
      <c r="F52" s="52">
        <f>+MAX(F4:F50)</f>
        <v>12370.8032</v>
      </c>
      <c r="G52" s="52">
        <f>+MAX(G4:G50)</f>
        <v>71.128303558245975</v>
      </c>
      <c r="H52" s="55">
        <f>+MAX(H4:H50)</f>
        <v>72.484039568876412</v>
      </c>
    </row>
    <row r="53" spans="2:8" s="36" customFormat="1" ht="15" customHeight="1" x14ac:dyDescent="0.25">
      <c r="B53" s="111" t="s">
        <v>21</v>
      </c>
      <c r="C53" s="112">
        <f>+MIN(C35:C50)</f>
        <v>13</v>
      </c>
      <c r="D53" s="112"/>
      <c r="E53" s="52">
        <f>+MIN(E35:E50)</f>
        <v>7933.68</v>
      </c>
      <c r="F53" s="52">
        <f>+MIN(F35:F50)</f>
        <v>9828.5439999999999</v>
      </c>
      <c r="G53" s="52">
        <f>+MIN(G35:G50)</f>
        <v>35.716094659005385</v>
      </c>
      <c r="H53" s="55">
        <f>+MIN(H35:H50)</f>
        <v>36.944974973420457</v>
      </c>
    </row>
    <row r="54" spans="2:8" s="36" customFormat="1" ht="30" customHeight="1" thickBot="1" x14ac:dyDescent="0.3">
      <c r="B54" s="113" t="s">
        <v>49</v>
      </c>
      <c r="C54" s="114">
        <f>+SUM(C35:C50)</f>
        <v>354</v>
      </c>
      <c r="D54" s="114"/>
      <c r="E54" s="56">
        <f>SUM(E35:E46)</f>
        <v>131343.6</v>
      </c>
      <c r="F54" s="56">
        <f t="shared" ref="F54" si="3">SUM(F35:F46)</f>
        <v>133615.82080000002</v>
      </c>
      <c r="G54" s="57"/>
      <c r="H54" s="58"/>
    </row>
    <row r="55" spans="2:8" ht="15.75" thickBot="1" x14ac:dyDescent="0.3"/>
    <row r="56" spans="2:8" ht="65.25" customHeight="1" thickBot="1" x14ac:dyDescent="0.3">
      <c r="B56" s="115" t="s">
        <v>80</v>
      </c>
      <c r="C56" s="116"/>
      <c r="D56" s="116"/>
      <c r="E56" s="116"/>
      <c r="F56" s="116"/>
      <c r="G56" s="116"/>
      <c r="H56" s="117"/>
    </row>
  </sheetData>
  <autoFilter ref="B3:H3" xr:uid="{00000000-0001-0000-0100-000000000000}">
    <filterColumn colId="0" showButton="0"/>
  </autoFilter>
  <mergeCells count="14">
    <mergeCell ref="B51:D51"/>
    <mergeCell ref="B52:D52"/>
    <mergeCell ref="B53:D53"/>
    <mergeCell ref="B54:D54"/>
    <mergeCell ref="B56:H56"/>
    <mergeCell ref="J2:R19"/>
    <mergeCell ref="B4:B24"/>
    <mergeCell ref="B3:C3"/>
    <mergeCell ref="B2:H2"/>
    <mergeCell ref="B25:B50"/>
    <mergeCell ref="J21:R27"/>
    <mergeCell ref="J29:R32"/>
    <mergeCell ref="J38:R42"/>
    <mergeCell ref="J34:R36"/>
  </mergeCells>
  <phoneticPr fontId="17" type="noConversion"/>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9"/>
  <dimension ref="A1:S101"/>
  <sheetViews>
    <sheetView workbookViewId="0">
      <selection activeCell="E107" sqref="E107"/>
    </sheetView>
  </sheetViews>
  <sheetFormatPr baseColWidth="10" defaultRowHeight="15" x14ac:dyDescent="0.25"/>
  <cols>
    <col min="2" max="2" width="3" customWidth="1"/>
    <col min="3" max="3" width="18.42578125" customWidth="1"/>
  </cols>
  <sheetData>
    <row r="1" spans="1:13" ht="15.75" thickBot="1" x14ac:dyDescent="0.3">
      <c r="A1" s="2"/>
      <c r="B1" s="2"/>
      <c r="C1" s="2"/>
      <c r="D1" s="2"/>
      <c r="E1" s="2"/>
      <c r="F1" s="2"/>
      <c r="G1" s="2"/>
      <c r="H1" s="2"/>
      <c r="I1" s="29" t="s">
        <v>19</v>
      </c>
      <c r="J1" s="2"/>
      <c r="K1" s="2"/>
      <c r="L1" s="2"/>
      <c r="M1" s="2"/>
    </row>
    <row r="2" spans="1:13" ht="21" x14ac:dyDescent="0.35">
      <c r="A2" s="2"/>
      <c r="B2" s="2"/>
      <c r="C2" s="3" t="s">
        <v>6</v>
      </c>
      <c r="D2" s="2"/>
      <c r="E2" s="2"/>
      <c r="F2" s="2"/>
      <c r="G2" s="2"/>
      <c r="H2" s="2"/>
      <c r="I2" s="2"/>
      <c r="J2" s="2"/>
      <c r="K2" s="2"/>
      <c r="L2" s="2"/>
      <c r="M2" s="2"/>
    </row>
    <row r="3" spans="1:13" ht="21" x14ac:dyDescent="0.35">
      <c r="A3" s="2"/>
      <c r="B3" s="2"/>
      <c r="C3" s="3"/>
      <c r="D3" s="2"/>
      <c r="E3" s="2"/>
      <c r="F3" s="2"/>
      <c r="G3" s="2"/>
      <c r="H3" s="2"/>
      <c r="I3" s="2"/>
      <c r="J3" s="2"/>
      <c r="K3" s="2"/>
      <c r="L3" s="2"/>
      <c r="M3" s="2"/>
    </row>
    <row r="4" spans="1:13" ht="15" customHeight="1" x14ac:dyDescent="0.25">
      <c r="A4" s="2"/>
      <c r="B4" s="118" t="s">
        <v>3</v>
      </c>
      <c r="C4" s="118"/>
      <c r="F4" s="4" t="e">
        <f>+#REF!</f>
        <v>#REF!</v>
      </c>
      <c r="G4" s="4" t="e">
        <f>+#REF!</f>
        <v>#REF!</v>
      </c>
      <c r="H4" s="4" t="e">
        <f>+#REF!</f>
        <v>#REF!</v>
      </c>
      <c r="I4" s="4" t="e">
        <f>+#REF!</f>
        <v>#REF!</v>
      </c>
      <c r="L4" s="5"/>
      <c r="M4" s="2"/>
    </row>
    <row r="5" spans="1:13" ht="30" x14ac:dyDescent="0.25">
      <c r="A5" s="2"/>
      <c r="B5" s="118"/>
      <c r="C5" s="118"/>
      <c r="D5" s="18" t="s">
        <v>35</v>
      </c>
      <c r="E5" s="18" t="s">
        <v>26</v>
      </c>
      <c r="F5" s="18" t="e">
        <f>+#REF!</f>
        <v>#REF!</v>
      </c>
      <c r="G5" s="18" t="s">
        <v>42</v>
      </c>
      <c r="H5" s="18" t="e">
        <f>+#REF!</f>
        <v>#REF!</v>
      </c>
      <c r="I5" s="18" t="e">
        <f>+#REF!</f>
        <v>#REF!</v>
      </c>
      <c r="L5" s="5"/>
      <c r="M5" s="2"/>
    </row>
    <row r="6" spans="1:13" x14ac:dyDescent="0.25">
      <c r="A6" s="2"/>
      <c r="B6" s="118"/>
      <c r="C6" s="118"/>
      <c r="D6" s="18" t="e">
        <f>+#REF!</f>
        <v>#REF!</v>
      </c>
      <c r="E6" s="18" t="e">
        <f>+#REF!</f>
        <v>#REF!</v>
      </c>
      <c r="F6" s="18" t="e">
        <f>+#REF!</f>
        <v>#REF!</v>
      </c>
      <c r="G6" s="18" t="e">
        <f>+#REF!</f>
        <v>#REF!</v>
      </c>
      <c r="H6" s="18" t="e">
        <f>+#REF!</f>
        <v>#REF!</v>
      </c>
      <c r="I6" s="18" t="e">
        <f>+#REF!</f>
        <v>#REF!</v>
      </c>
      <c r="L6" s="5"/>
      <c r="M6" s="2"/>
    </row>
    <row r="7" spans="1:13" x14ac:dyDescent="0.25">
      <c r="A7" s="2"/>
      <c r="B7" s="6">
        <f>+'[3]Consumo Energeticos'!B7</f>
        <v>1</v>
      </c>
      <c r="C7" s="7" t="e">
        <f>+#REF!</f>
        <v>#REF!</v>
      </c>
      <c r="D7" s="20" t="e">
        <f>+#REF!</f>
        <v>#REF!</v>
      </c>
      <c r="E7" s="20" t="e">
        <f>+#REF!</f>
        <v>#REF!</v>
      </c>
      <c r="F7" s="20" t="e">
        <f>+#REF!</f>
        <v>#REF!</v>
      </c>
      <c r="G7" s="20" t="e">
        <f>+SUM(#REF!)</f>
        <v>#REF!</v>
      </c>
      <c r="H7" s="20" t="e">
        <f>+#REF!</f>
        <v>#REF!</v>
      </c>
      <c r="I7" s="20" t="e">
        <f>+#REF!</f>
        <v>#REF!</v>
      </c>
      <c r="L7" s="5"/>
      <c r="M7" s="2"/>
    </row>
    <row r="8" spans="1:13" x14ac:dyDescent="0.25">
      <c r="A8" s="2"/>
      <c r="B8" s="6">
        <f>+'[3]Consumo Energeticos'!B8</f>
        <v>2</v>
      </c>
      <c r="C8" s="7" t="e">
        <f>+#REF!</f>
        <v>#REF!</v>
      </c>
      <c r="D8" s="20" t="e">
        <f>+#REF!</f>
        <v>#REF!</v>
      </c>
      <c r="E8" s="20" t="e">
        <f>+#REF!</f>
        <v>#REF!</v>
      </c>
      <c r="F8" s="20" t="e">
        <f>+#REF!</f>
        <v>#REF!</v>
      </c>
      <c r="G8" s="20" t="e">
        <f>+SUM(#REF!)</f>
        <v>#REF!</v>
      </c>
      <c r="H8" s="20" t="e">
        <f>+#REF!</f>
        <v>#REF!</v>
      </c>
      <c r="I8" s="20" t="e">
        <f>+#REF!</f>
        <v>#REF!</v>
      </c>
      <c r="L8" s="5"/>
      <c r="M8" s="2"/>
    </row>
    <row r="9" spans="1:13" x14ac:dyDescent="0.25">
      <c r="A9" s="2"/>
      <c r="B9" s="6">
        <f>+'[3]Consumo Energeticos'!B9</f>
        <v>3</v>
      </c>
      <c r="C9" s="7" t="e">
        <f>+#REF!</f>
        <v>#REF!</v>
      </c>
      <c r="D9" s="20" t="e">
        <f>+#REF!</f>
        <v>#REF!</v>
      </c>
      <c r="E9" s="20" t="e">
        <f>+#REF!</f>
        <v>#REF!</v>
      </c>
      <c r="F9" s="20" t="e">
        <f>+#REF!</f>
        <v>#REF!</v>
      </c>
      <c r="G9" s="20" t="e">
        <f>+SUM(#REF!)</f>
        <v>#REF!</v>
      </c>
      <c r="H9" s="20" t="e">
        <f>+#REF!</f>
        <v>#REF!</v>
      </c>
      <c r="I9" s="20" t="e">
        <f>+#REF!</f>
        <v>#REF!</v>
      </c>
      <c r="L9" s="5"/>
      <c r="M9" s="2"/>
    </row>
    <row r="10" spans="1:13" x14ac:dyDescent="0.25">
      <c r="A10" s="2"/>
      <c r="B10" s="6">
        <f>+'[3]Consumo Energeticos'!B10</f>
        <v>4</v>
      </c>
      <c r="C10" s="7" t="e">
        <f>+#REF!</f>
        <v>#REF!</v>
      </c>
      <c r="D10" s="20" t="e">
        <f>+#REF!</f>
        <v>#REF!</v>
      </c>
      <c r="E10" s="20" t="e">
        <f>+#REF!</f>
        <v>#REF!</v>
      </c>
      <c r="F10" s="20" t="e">
        <f>+#REF!</f>
        <v>#REF!</v>
      </c>
      <c r="G10" s="20" t="e">
        <f>+SUM(#REF!)</f>
        <v>#REF!</v>
      </c>
      <c r="H10" s="20" t="e">
        <f>+#REF!</f>
        <v>#REF!</v>
      </c>
      <c r="I10" s="20" t="e">
        <f>+#REF!</f>
        <v>#REF!</v>
      </c>
      <c r="L10" s="5"/>
      <c r="M10" s="2"/>
    </row>
    <row r="11" spans="1:13" x14ac:dyDescent="0.25">
      <c r="A11" s="2"/>
      <c r="B11" s="6">
        <f>+'[3]Consumo Energeticos'!B11</f>
        <v>5</v>
      </c>
      <c r="C11" s="7" t="e">
        <f>+#REF!</f>
        <v>#REF!</v>
      </c>
      <c r="D11" s="20" t="e">
        <f>+#REF!</f>
        <v>#REF!</v>
      </c>
      <c r="E11" s="20" t="e">
        <f>+#REF!</f>
        <v>#REF!</v>
      </c>
      <c r="F11" s="20" t="e">
        <f>+#REF!</f>
        <v>#REF!</v>
      </c>
      <c r="G11" s="20" t="e">
        <f>+SUM(#REF!)</f>
        <v>#REF!</v>
      </c>
      <c r="H11" s="20" t="e">
        <f>+#REF!</f>
        <v>#REF!</v>
      </c>
      <c r="I11" s="20" t="e">
        <f>+#REF!</f>
        <v>#REF!</v>
      </c>
      <c r="L11" s="5"/>
      <c r="M11" s="2"/>
    </row>
    <row r="12" spans="1:13" x14ac:dyDescent="0.25">
      <c r="A12" s="2"/>
      <c r="B12" s="6">
        <f>+'[3]Consumo Energeticos'!B12</f>
        <v>6</v>
      </c>
      <c r="C12" s="7" t="e">
        <f>+#REF!</f>
        <v>#REF!</v>
      </c>
      <c r="D12" s="20" t="e">
        <f>+#REF!</f>
        <v>#REF!</v>
      </c>
      <c r="E12" s="20" t="e">
        <f>+#REF!</f>
        <v>#REF!</v>
      </c>
      <c r="F12" s="20" t="e">
        <f>+#REF!</f>
        <v>#REF!</v>
      </c>
      <c r="G12" s="20" t="e">
        <f>+SUM(#REF!)</f>
        <v>#REF!</v>
      </c>
      <c r="H12" s="20" t="e">
        <f>+#REF!</f>
        <v>#REF!</v>
      </c>
      <c r="I12" s="20" t="e">
        <f>+#REF!</f>
        <v>#REF!</v>
      </c>
      <c r="L12" s="5"/>
      <c r="M12" s="2"/>
    </row>
    <row r="13" spans="1:13" x14ac:dyDescent="0.25">
      <c r="A13" s="2"/>
      <c r="B13" s="6">
        <f>+'[3]Consumo Energeticos'!B13</f>
        <v>7</v>
      </c>
      <c r="C13" s="7" t="e">
        <f>+#REF!</f>
        <v>#REF!</v>
      </c>
      <c r="D13" s="20" t="e">
        <f>+#REF!</f>
        <v>#REF!</v>
      </c>
      <c r="E13" s="20" t="e">
        <f>+#REF!</f>
        <v>#REF!</v>
      </c>
      <c r="F13" s="20" t="e">
        <f>+#REF!</f>
        <v>#REF!</v>
      </c>
      <c r="G13" s="20" t="e">
        <f>+SUM(#REF!)</f>
        <v>#REF!</v>
      </c>
      <c r="H13" s="20" t="e">
        <f>+#REF!</f>
        <v>#REF!</v>
      </c>
      <c r="I13" s="20" t="e">
        <f>+#REF!</f>
        <v>#REF!</v>
      </c>
      <c r="L13" s="5"/>
      <c r="M13" s="2"/>
    </row>
    <row r="14" spans="1:13" x14ac:dyDescent="0.25">
      <c r="A14" s="2"/>
      <c r="B14" s="6">
        <f>+'[3]Consumo Energeticos'!B14</f>
        <v>8</v>
      </c>
      <c r="C14" s="7" t="e">
        <f>+#REF!</f>
        <v>#REF!</v>
      </c>
      <c r="D14" s="20" t="e">
        <f>+#REF!</f>
        <v>#REF!</v>
      </c>
      <c r="E14" s="20" t="e">
        <f>+#REF!</f>
        <v>#REF!</v>
      </c>
      <c r="F14" s="20" t="e">
        <f>+#REF!</f>
        <v>#REF!</v>
      </c>
      <c r="G14" s="20" t="e">
        <f>+SUM(#REF!)</f>
        <v>#REF!</v>
      </c>
      <c r="H14" s="20" t="e">
        <f>+#REF!</f>
        <v>#REF!</v>
      </c>
      <c r="I14" s="20" t="e">
        <f>+#REF!</f>
        <v>#REF!</v>
      </c>
      <c r="L14" s="5"/>
      <c r="M14" s="2"/>
    </row>
    <row r="15" spans="1:13" x14ac:dyDescent="0.25">
      <c r="A15" s="2"/>
      <c r="B15" s="6">
        <f>+'[3]Consumo Energeticos'!B15</f>
        <v>9</v>
      </c>
      <c r="C15" s="7" t="e">
        <f>+#REF!</f>
        <v>#REF!</v>
      </c>
      <c r="D15" s="20" t="e">
        <f>+#REF!</f>
        <v>#REF!</v>
      </c>
      <c r="E15" s="20" t="e">
        <f>+#REF!</f>
        <v>#REF!</v>
      </c>
      <c r="F15" s="20" t="e">
        <f>+#REF!</f>
        <v>#REF!</v>
      </c>
      <c r="G15" s="20" t="e">
        <f>+SUM(#REF!)</f>
        <v>#REF!</v>
      </c>
      <c r="H15" s="20" t="e">
        <f>+#REF!</f>
        <v>#REF!</v>
      </c>
      <c r="I15" s="20" t="e">
        <f>+#REF!</f>
        <v>#REF!</v>
      </c>
      <c r="L15" s="5"/>
      <c r="M15" s="2"/>
    </row>
    <row r="16" spans="1:13" x14ac:dyDescent="0.25">
      <c r="A16" s="2"/>
      <c r="B16" s="6">
        <f>+'[3]Consumo Energeticos'!B16</f>
        <v>10</v>
      </c>
      <c r="C16" s="7" t="e">
        <f>+#REF!</f>
        <v>#REF!</v>
      </c>
      <c r="D16" s="20" t="e">
        <f>+#REF!</f>
        <v>#REF!</v>
      </c>
      <c r="E16" s="20" t="e">
        <f>+#REF!</f>
        <v>#REF!</v>
      </c>
      <c r="F16" s="20" t="e">
        <f>+#REF!</f>
        <v>#REF!</v>
      </c>
      <c r="G16" s="20" t="e">
        <f>+SUM(#REF!)</f>
        <v>#REF!</v>
      </c>
      <c r="H16" s="20" t="e">
        <f>+#REF!</f>
        <v>#REF!</v>
      </c>
      <c r="I16" s="20" t="e">
        <f>+#REF!</f>
        <v>#REF!</v>
      </c>
      <c r="L16" s="5"/>
      <c r="M16" s="2"/>
    </row>
    <row r="17" spans="1:19" x14ac:dyDescent="0.25">
      <c r="A17" s="2"/>
      <c r="B17" s="6">
        <f>+'[3]Consumo Energeticos'!B17</f>
        <v>11</v>
      </c>
      <c r="C17" s="7" t="e">
        <f>+#REF!</f>
        <v>#REF!</v>
      </c>
      <c r="D17" s="20" t="e">
        <f>+#REF!</f>
        <v>#REF!</v>
      </c>
      <c r="E17" s="20" t="e">
        <f>+#REF!</f>
        <v>#REF!</v>
      </c>
      <c r="F17" s="20" t="e">
        <f>+#REF!</f>
        <v>#REF!</v>
      </c>
      <c r="G17" s="20" t="e">
        <f>+SUM(#REF!)</f>
        <v>#REF!</v>
      </c>
      <c r="H17" s="20" t="e">
        <f>+#REF!</f>
        <v>#REF!</v>
      </c>
      <c r="I17" s="20" t="e">
        <f>+#REF!</f>
        <v>#REF!</v>
      </c>
      <c r="L17" s="5"/>
      <c r="M17" s="2"/>
    </row>
    <row r="18" spans="1:19" x14ac:dyDescent="0.25">
      <c r="A18" s="2"/>
      <c r="B18" s="6">
        <f>+'[3]Consumo Energeticos'!B18</f>
        <v>12</v>
      </c>
      <c r="C18" s="7" t="e">
        <f>+#REF!</f>
        <v>#REF!</v>
      </c>
      <c r="D18" s="20" t="e">
        <f>+#REF!</f>
        <v>#REF!</v>
      </c>
      <c r="E18" s="20" t="e">
        <f>+#REF!</f>
        <v>#REF!</v>
      </c>
      <c r="F18" s="20" t="e">
        <f>+#REF!</f>
        <v>#REF!</v>
      </c>
      <c r="G18" s="20" t="e">
        <f>+SUM(#REF!)</f>
        <v>#REF!</v>
      </c>
      <c r="H18" s="20" t="e">
        <f>+#REF!</f>
        <v>#REF!</v>
      </c>
      <c r="I18" s="20" t="e">
        <f>+#REF!</f>
        <v>#REF!</v>
      </c>
      <c r="L18" s="5"/>
      <c r="M18" s="2"/>
    </row>
    <row r="19" spans="1:19" ht="15" customHeight="1" x14ac:dyDescent="0.25">
      <c r="A19" s="2"/>
      <c r="B19" s="5"/>
      <c r="C19" s="5"/>
      <c r="D19" s="5"/>
      <c r="E19" s="5"/>
      <c r="F19" s="5"/>
      <c r="G19" s="5"/>
      <c r="H19" s="5"/>
      <c r="I19" s="5"/>
      <c r="J19" s="5"/>
      <c r="K19" s="5"/>
      <c r="L19" s="5"/>
      <c r="M19" s="2"/>
    </row>
    <row r="20" spans="1:19" x14ac:dyDescent="0.25">
      <c r="A20" s="2"/>
      <c r="B20" s="5"/>
      <c r="C20" s="8" t="s">
        <v>9</v>
      </c>
      <c r="D20" s="9" t="e">
        <f>IF(SUM(D7:D18)=0,0,MAX(D7:D18))</f>
        <v>#REF!</v>
      </c>
      <c r="E20" s="9" t="e">
        <f>IF(SUM(E7:E18)=0,0,MAX(E7:E18))</f>
        <v>#REF!</v>
      </c>
      <c r="F20" s="9" t="e">
        <f>IF(SUM(F7:F18)=0,0,MAX(F7:F18))</f>
        <v>#REF!</v>
      </c>
      <c r="G20" s="9" t="e">
        <f>IF(SUM(G7:G18)=0,0,MAX(G7:G18))</f>
        <v>#REF!</v>
      </c>
      <c r="H20" s="9" t="e">
        <f t="shared" ref="H20:I20" si="0">IF(SUM(H7:H18)=0,0,MAX(H7:H18))</f>
        <v>#REF!</v>
      </c>
      <c r="I20" s="9" t="e">
        <f t="shared" si="0"/>
        <v>#REF!</v>
      </c>
      <c r="J20" s="23"/>
      <c r="K20" s="23"/>
      <c r="L20" s="5"/>
      <c r="M20" s="2"/>
    </row>
    <row r="21" spans="1:19" x14ac:dyDescent="0.25">
      <c r="A21" s="2"/>
      <c r="B21" s="5"/>
      <c r="C21" s="8" t="s">
        <v>10</v>
      </c>
      <c r="D21" s="9" t="e">
        <f>IF(SUM(D7:D18)=0,0,MIN(D7:D18))</f>
        <v>#REF!</v>
      </c>
      <c r="E21" s="9" t="e">
        <f>IF(SUM(E7:E18)=0,0,MIN(E7:E18))</f>
        <v>#REF!</v>
      </c>
      <c r="F21" s="9" t="e">
        <f>IF(SUM(F7:F18)=0,0,MIN(F7:F18))</f>
        <v>#REF!</v>
      </c>
      <c r="G21" s="9" t="e">
        <f>IF(SUM(G7:G18)=0,0,MIN(G7:G18))</f>
        <v>#REF!</v>
      </c>
      <c r="H21" s="9" t="e">
        <f t="shared" ref="H21:I21" si="1">IF(SUM(H7:H18)=0,0,MIN(H7:H18))</f>
        <v>#REF!</v>
      </c>
      <c r="I21" s="9" t="e">
        <f t="shared" si="1"/>
        <v>#REF!</v>
      </c>
      <c r="J21" s="23"/>
      <c r="K21" s="23"/>
      <c r="L21" s="5"/>
      <c r="M21" s="2"/>
    </row>
    <row r="22" spans="1:19" x14ac:dyDescent="0.25">
      <c r="A22" s="2"/>
      <c r="B22" s="5"/>
      <c r="C22" s="8" t="s">
        <v>7</v>
      </c>
      <c r="D22" s="9" t="e">
        <f>IF(SUM(D7:D18)=0,0,AVERAGE(D7:D18))</f>
        <v>#REF!</v>
      </c>
      <c r="E22" s="9" t="e">
        <f>IF(SUM(E7:E18)=0,0,AVERAGE(E7:E18))</f>
        <v>#REF!</v>
      </c>
      <c r="F22" s="9" t="e">
        <f>IF(SUM(F7:F18)=0,0,AVERAGE(F7:F18))</f>
        <v>#REF!</v>
      </c>
      <c r="G22" s="9" t="e">
        <f>IF(SUM(G7:G18)=0,0,AVERAGE(G7:G18))</f>
        <v>#REF!</v>
      </c>
      <c r="H22" s="9" t="e">
        <f t="shared" ref="H22:I22" si="2">IF(SUM(H7:H18)=0,0,AVERAGE(H7:H18))</f>
        <v>#REF!</v>
      </c>
      <c r="I22" s="9" t="e">
        <f t="shared" si="2"/>
        <v>#REF!</v>
      </c>
      <c r="J22" s="23"/>
      <c r="K22" s="23"/>
      <c r="L22" s="5"/>
      <c r="M22" s="2"/>
    </row>
    <row r="23" spans="1:19" x14ac:dyDescent="0.25">
      <c r="A23" s="2"/>
      <c r="B23" s="5"/>
      <c r="C23" s="8" t="s">
        <v>8</v>
      </c>
      <c r="D23" s="9" t="e">
        <f>IF(SUM(D7:D18)=0,0,STDEV(D7:D18))</f>
        <v>#REF!</v>
      </c>
      <c r="E23" s="9" t="e">
        <f>IF(SUM(E7:E18)=0,0,STDEV(E7:E18))</f>
        <v>#REF!</v>
      </c>
      <c r="F23" s="9" t="e">
        <f>IF(SUM(F7:F18)=0,0,STDEV(F7:F18))</f>
        <v>#REF!</v>
      </c>
      <c r="G23" s="9" t="e">
        <f>IF(SUM(G7:G18)=0,0,STDEV(G7:G18))</f>
        <v>#REF!</v>
      </c>
      <c r="H23" s="9" t="e">
        <f t="shared" ref="H23:I23" si="3">IF(SUM(H7:H18)=0,0,STDEV(H7:H18))</f>
        <v>#REF!</v>
      </c>
      <c r="I23" s="9" t="e">
        <f t="shared" si="3"/>
        <v>#REF!</v>
      </c>
      <c r="J23" s="23"/>
      <c r="K23" s="23"/>
      <c r="L23" s="5"/>
      <c r="M23" s="2"/>
    </row>
    <row r="24" spans="1:19" x14ac:dyDescent="0.25">
      <c r="A24" s="2"/>
      <c r="B24" s="5"/>
      <c r="C24" s="5"/>
      <c r="D24" s="5"/>
      <c r="E24" s="5"/>
      <c r="F24" s="5"/>
      <c r="G24" s="5"/>
      <c r="H24" s="5"/>
      <c r="I24" s="5"/>
      <c r="J24" s="5"/>
      <c r="K24" s="5"/>
      <c r="L24" s="5"/>
      <c r="M24" s="2"/>
    </row>
    <row r="25" spans="1:19" x14ac:dyDescent="0.25">
      <c r="A25" s="2"/>
      <c r="B25" s="5"/>
      <c r="C25" s="11" t="s">
        <v>11</v>
      </c>
      <c r="D25" s="5"/>
      <c r="E25" s="5"/>
      <c r="F25" s="5"/>
      <c r="G25" s="5"/>
      <c r="H25" s="5"/>
      <c r="I25" s="5"/>
      <c r="J25" s="5"/>
      <c r="K25" s="5"/>
      <c r="L25" s="5"/>
      <c r="M25" s="2"/>
    </row>
    <row r="26" spans="1:19" x14ac:dyDescent="0.25">
      <c r="A26" s="2"/>
      <c r="B26" s="5"/>
      <c r="C26" s="5"/>
      <c r="D26" s="5"/>
      <c r="E26" s="5"/>
      <c r="F26" s="5"/>
      <c r="G26" s="5"/>
      <c r="H26" s="5"/>
      <c r="I26" s="5"/>
      <c r="J26" s="5"/>
      <c r="K26" s="5"/>
      <c r="L26" s="5"/>
      <c r="M26" s="2"/>
    </row>
    <row r="27" spans="1:19" x14ac:dyDescent="0.25">
      <c r="A27" s="2"/>
      <c r="B27" s="5"/>
      <c r="C27" s="121" t="s">
        <v>12</v>
      </c>
      <c r="D27" s="121"/>
      <c r="E27" s="12" t="e">
        <f>+LINEST(E7:E18,D7:D18)</f>
        <v>#VALUE!</v>
      </c>
      <c r="F27" s="13" t="e">
        <f>+LINEST(F7:F18,D7:D18)</f>
        <v>#VALUE!</v>
      </c>
      <c r="G27" s="13" t="e">
        <f>+LINEST(G7:G18,D7:D18)</f>
        <v>#VALUE!</v>
      </c>
      <c r="H27" s="13" t="e">
        <f>+LINEST(H7:H18,D7:D18)</f>
        <v>#VALUE!</v>
      </c>
      <c r="I27" s="13" t="e">
        <f>+LINEST(I7:I18,D7:D18)</f>
        <v>#VALUE!</v>
      </c>
      <c r="J27" s="10"/>
      <c r="K27" s="10"/>
      <c r="L27" s="5"/>
      <c r="M27" s="2"/>
    </row>
    <row r="28" spans="1:19" x14ac:dyDescent="0.25">
      <c r="A28" s="2"/>
      <c r="B28" s="5"/>
      <c r="C28" s="121" t="s">
        <v>13</v>
      </c>
      <c r="D28" s="121"/>
      <c r="E28" s="13" t="e">
        <f>+INTERCEPT(E7:E18,D7:D18)</f>
        <v>#REF!</v>
      </c>
      <c r="F28" s="13" t="e">
        <f>+INTERCEPT(F7:F18,D7:D18)</f>
        <v>#REF!</v>
      </c>
      <c r="G28" s="13" t="e">
        <f>+INTERCEPT(G7:G18,D7:D18)</f>
        <v>#REF!</v>
      </c>
      <c r="H28" s="13" t="e">
        <f>+INTERCEPT(H7:H18,D7:D18)</f>
        <v>#REF!</v>
      </c>
      <c r="I28" s="13" t="e">
        <f>+INTERCEPT(I7:I18,D7:D18)</f>
        <v>#REF!</v>
      </c>
      <c r="J28" s="10"/>
      <c r="K28" s="10"/>
      <c r="L28" s="5"/>
      <c r="M28" s="2"/>
    </row>
    <row r="29" spans="1:19" x14ac:dyDescent="0.25">
      <c r="A29" s="2"/>
      <c r="B29" s="5"/>
      <c r="C29" s="121" t="s">
        <v>14</v>
      </c>
      <c r="D29" s="121"/>
      <c r="E29" s="12" t="e">
        <f>+RSQ(E7:E18,D7:D18)</f>
        <v>#REF!</v>
      </c>
      <c r="F29" s="13" t="e">
        <f>+RSQ(F7:F18,D7:D18)</f>
        <v>#REF!</v>
      </c>
      <c r="G29" s="12" t="e">
        <f>+RSQ(G7:G18,D7:D18)</f>
        <v>#REF!</v>
      </c>
      <c r="H29" s="12" t="e">
        <f>+RSQ(H7:H18,D7:D18)</f>
        <v>#REF!</v>
      </c>
      <c r="I29" s="12" t="e">
        <f>+RSQ(I7:I18,D7:D18)</f>
        <v>#REF!</v>
      </c>
      <c r="J29" s="30"/>
      <c r="K29" s="30"/>
      <c r="L29" s="5"/>
      <c r="M29" s="2"/>
    </row>
    <row r="30" spans="1:19" x14ac:dyDescent="0.25">
      <c r="A30" s="2"/>
      <c r="B30" s="5"/>
      <c r="C30" s="5"/>
      <c r="D30" s="5"/>
      <c r="E30" s="5"/>
      <c r="F30" s="5"/>
      <c r="G30" s="5"/>
      <c r="H30" s="5"/>
      <c r="I30" s="5"/>
      <c r="J30" s="5"/>
      <c r="K30" s="5"/>
      <c r="L30" s="5"/>
      <c r="M30" s="2"/>
    </row>
    <row r="31" spans="1:19" x14ac:dyDescent="0.25">
      <c r="A31" s="2"/>
      <c r="B31" s="122" t="s">
        <v>3</v>
      </c>
      <c r="C31" s="122"/>
      <c r="D31" s="122" t="str">
        <f>+D5</f>
        <v xml:space="preserve">Producción </v>
      </c>
      <c r="E31" s="122" t="s">
        <v>5</v>
      </c>
      <c r="F31" s="31" t="s">
        <v>40</v>
      </c>
      <c r="G31" s="31"/>
      <c r="H31" s="31"/>
      <c r="I31" s="31"/>
      <c r="J31" s="119" t="s">
        <v>26</v>
      </c>
      <c r="K31" s="119"/>
      <c r="L31" s="119" t="s">
        <v>41</v>
      </c>
      <c r="M31" s="119"/>
      <c r="N31" s="119" t="s">
        <v>38</v>
      </c>
      <c r="O31" s="119"/>
      <c r="P31" s="119" t="s">
        <v>39</v>
      </c>
      <c r="Q31" s="119"/>
      <c r="R31" s="119" t="s">
        <v>24</v>
      </c>
      <c r="S31" s="119"/>
    </row>
    <row r="32" spans="1:19" ht="45" x14ac:dyDescent="0.25">
      <c r="A32" s="2"/>
      <c r="B32" s="122"/>
      <c r="C32" s="122"/>
      <c r="D32" s="122"/>
      <c r="E32" s="122"/>
      <c r="F32" s="26" t="e">
        <f>+F5</f>
        <v>#REF!</v>
      </c>
      <c r="G32" s="26" t="s">
        <v>38</v>
      </c>
      <c r="H32" s="26" t="s">
        <v>36</v>
      </c>
      <c r="I32" s="26" t="s">
        <v>24</v>
      </c>
      <c r="J32" s="26" t="s">
        <v>15</v>
      </c>
      <c r="K32" s="26" t="s">
        <v>16</v>
      </c>
      <c r="L32" s="26" t="s">
        <v>15</v>
      </c>
      <c r="M32" s="27" t="s">
        <v>41</v>
      </c>
      <c r="N32" s="26" t="s">
        <v>15</v>
      </c>
      <c r="O32" s="26" t="s">
        <v>38</v>
      </c>
      <c r="P32" s="26" t="s">
        <v>15</v>
      </c>
      <c r="Q32" s="26" t="s">
        <v>39</v>
      </c>
      <c r="R32" s="26" t="s">
        <v>24</v>
      </c>
      <c r="S32" s="26" t="s">
        <v>39</v>
      </c>
    </row>
    <row r="33" spans="1:19" x14ac:dyDescent="0.25">
      <c r="A33" s="2"/>
      <c r="B33" s="122"/>
      <c r="C33" s="122"/>
      <c r="D33" s="26" t="e">
        <f t="shared" ref="D33:D45" si="4">+D6</f>
        <v>#REF!</v>
      </c>
      <c r="E33" s="26" t="s">
        <v>4</v>
      </c>
      <c r="F33" s="26" t="e">
        <f>+F6</f>
        <v>#REF!</v>
      </c>
      <c r="G33" s="26" t="s">
        <v>22</v>
      </c>
      <c r="H33" s="26" t="s">
        <v>37</v>
      </c>
      <c r="I33" s="26" t="s">
        <v>25</v>
      </c>
      <c r="J33" s="26" t="e">
        <f>+D33</f>
        <v>#REF!</v>
      </c>
      <c r="K33" s="26" t="s">
        <v>4</v>
      </c>
      <c r="L33" s="26" t="e">
        <f>+J33</f>
        <v>#REF!</v>
      </c>
      <c r="M33" s="26" t="e">
        <f>+F33</f>
        <v>#REF!</v>
      </c>
      <c r="N33" s="26" t="e">
        <f>+L33</f>
        <v>#REF!</v>
      </c>
      <c r="O33" s="26" t="s">
        <v>43</v>
      </c>
      <c r="P33" s="26" t="s">
        <v>43</v>
      </c>
      <c r="Q33" s="26" t="s">
        <v>25</v>
      </c>
      <c r="R33" s="26" t="s">
        <v>43</v>
      </c>
      <c r="S33" s="26" t="s">
        <v>25</v>
      </c>
    </row>
    <row r="34" spans="1:19" s="1" customFormat="1" x14ac:dyDescent="0.25">
      <c r="A34" s="2"/>
      <c r="B34" s="32">
        <v>1</v>
      </c>
      <c r="C34" s="33" t="e">
        <f t="shared" ref="C34:C45" si="5">+C7</f>
        <v>#REF!</v>
      </c>
      <c r="D34" s="25" t="e">
        <f t="shared" si="4"/>
        <v>#REF!</v>
      </c>
      <c r="E34" s="25" t="e">
        <f>+D34*$E$27+$E$28</f>
        <v>#REF!</v>
      </c>
      <c r="F34" s="25" t="e">
        <f>+D34*$F$27+$F$28</f>
        <v>#REF!</v>
      </c>
      <c r="G34" s="34" t="e">
        <f>+(D34*$G$27)+$G$28</f>
        <v>#REF!</v>
      </c>
      <c r="H34" s="34" t="e">
        <f>+D34*$H$27+$H$28</f>
        <v>#REF!</v>
      </c>
      <c r="I34" s="25" t="e">
        <f>+D34*$I$27+$I$28</f>
        <v>#REF!</v>
      </c>
      <c r="J34" s="25" t="e">
        <f t="shared" ref="J34:J45" si="6">+IF(K34="","",D34)</f>
        <v>#REF!</v>
      </c>
      <c r="K34" s="25" t="e">
        <f t="shared" ref="K34:K45" si="7">+IF((E7-E34)&lt;0,E7,"")</f>
        <v>#REF!</v>
      </c>
      <c r="L34" s="25" t="e">
        <f t="shared" ref="L34:L45" si="8">+IF(M34="","",D34)</f>
        <v>#REF!</v>
      </c>
      <c r="M34" s="25" t="e">
        <f t="shared" ref="M34:M45" si="9">+IF((F7-F34)&lt;0,F7,"")</f>
        <v>#REF!</v>
      </c>
      <c r="N34" s="25" t="e">
        <f t="shared" ref="N34:N45" si="10">+IF(O34="","",D34)</f>
        <v>#REF!</v>
      </c>
      <c r="O34" s="25" t="e">
        <f>+IF((G7-G34)&lt;0,G7,"")</f>
        <v>#REF!</v>
      </c>
      <c r="P34" s="25" t="e">
        <f>+IF(Q34="","",D34)</f>
        <v>#REF!</v>
      </c>
      <c r="Q34" s="25" t="e">
        <f>+IF((H7-H34)&lt;0,H7,"")</f>
        <v>#REF!</v>
      </c>
      <c r="R34" s="25" t="e">
        <f>+IF(S34="","",D34)</f>
        <v>#REF!</v>
      </c>
      <c r="S34" s="25" t="e">
        <f>+IF((I7-I34)&lt;0,I7,"")</f>
        <v>#REF!</v>
      </c>
    </row>
    <row r="35" spans="1:19" x14ac:dyDescent="0.25">
      <c r="A35" s="2"/>
      <c r="B35" s="32">
        <v>2</v>
      </c>
      <c r="C35" s="33" t="e">
        <f t="shared" si="5"/>
        <v>#REF!</v>
      </c>
      <c r="D35" s="25" t="e">
        <f t="shared" si="4"/>
        <v>#REF!</v>
      </c>
      <c r="E35" s="25" t="e">
        <f t="shared" ref="E35:E45" si="11">+D35*$E$27+$E$28</f>
        <v>#REF!</v>
      </c>
      <c r="F35" s="25" t="e">
        <f t="shared" ref="F35:F45" si="12">+D35*$F$27+$F$28</f>
        <v>#REF!</v>
      </c>
      <c r="G35" s="34" t="e">
        <f t="shared" ref="G35:G45" si="13">+D35*$G$27+$G$28</f>
        <v>#REF!</v>
      </c>
      <c r="H35" s="34" t="e">
        <f t="shared" ref="H35:H45" si="14">+D35*$H$27+$H$28</f>
        <v>#REF!</v>
      </c>
      <c r="I35" s="25" t="e">
        <f t="shared" ref="I35:I45" si="15">+D35*$I$27+$I$28</f>
        <v>#REF!</v>
      </c>
      <c r="J35" s="25" t="e">
        <f t="shared" si="6"/>
        <v>#REF!</v>
      </c>
      <c r="K35" s="25" t="e">
        <f t="shared" si="7"/>
        <v>#REF!</v>
      </c>
      <c r="L35" s="25" t="e">
        <f t="shared" si="8"/>
        <v>#REF!</v>
      </c>
      <c r="M35" s="25" t="e">
        <f t="shared" si="9"/>
        <v>#REF!</v>
      </c>
      <c r="N35" s="25" t="e">
        <f t="shared" si="10"/>
        <v>#REF!</v>
      </c>
      <c r="O35" s="25" t="e">
        <f t="shared" ref="O35:O45" si="16">+IF((G8-G35)&lt;0,G8,"")</f>
        <v>#REF!</v>
      </c>
      <c r="P35" s="25" t="e">
        <f t="shared" ref="P35:P45" si="17">+IF(Q35="","",D35)</f>
        <v>#REF!</v>
      </c>
      <c r="Q35" s="25" t="e">
        <f t="shared" ref="Q35:Q45" si="18">+IF((H8-H35)&lt;0,H8,"")</f>
        <v>#REF!</v>
      </c>
      <c r="R35" s="25" t="e">
        <f t="shared" ref="R35:R45" si="19">+IF(S35="","",D35)</f>
        <v>#REF!</v>
      </c>
      <c r="S35" s="25" t="e">
        <f t="shared" ref="S35:S45" si="20">+IF((I8-I35)&lt;0,I8,"")</f>
        <v>#REF!</v>
      </c>
    </row>
    <row r="36" spans="1:19" x14ac:dyDescent="0.25">
      <c r="A36" s="2"/>
      <c r="B36" s="32">
        <v>3</v>
      </c>
      <c r="C36" s="33" t="e">
        <f t="shared" si="5"/>
        <v>#REF!</v>
      </c>
      <c r="D36" s="25" t="e">
        <f t="shared" si="4"/>
        <v>#REF!</v>
      </c>
      <c r="E36" s="25" t="e">
        <f t="shared" si="11"/>
        <v>#REF!</v>
      </c>
      <c r="F36" s="25" t="e">
        <f t="shared" si="12"/>
        <v>#REF!</v>
      </c>
      <c r="G36" s="34" t="e">
        <f t="shared" si="13"/>
        <v>#REF!</v>
      </c>
      <c r="H36" s="34" t="e">
        <f t="shared" si="14"/>
        <v>#REF!</v>
      </c>
      <c r="I36" s="25" t="e">
        <f t="shared" si="15"/>
        <v>#REF!</v>
      </c>
      <c r="J36" s="25" t="e">
        <f t="shared" si="6"/>
        <v>#REF!</v>
      </c>
      <c r="K36" s="25" t="e">
        <f t="shared" si="7"/>
        <v>#REF!</v>
      </c>
      <c r="L36" s="25" t="e">
        <f t="shared" si="8"/>
        <v>#REF!</v>
      </c>
      <c r="M36" s="25" t="e">
        <f t="shared" si="9"/>
        <v>#REF!</v>
      </c>
      <c r="N36" s="25" t="e">
        <f t="shared" si="10"/>
        <v>#REF!</v>
      </c>
      <c r="O36" s="25" t="e">
        <f t="shared" si="16"/>
        <v>#REF!</v>
      </c>
      <c r="P36" s="25" t="e">
        <f t="shared" si="17"/>
        <v>#REF!</v>
      </c>
      <c r="Q36" s="25" t="e">
        <f t="shared" si="18"/>
        <v>#REF!</v>
      </c>
      <c r="R36" s="25" t="e">
        <f t="shared" si="19"/>
        <v>#REF!</v>
      </c>
      <c r="S36" s="25" t="e">
        <f t="shared" si="20"/>
        <v>#REF!</v>
      </c>
    </row>
    <row r="37" spans="1:19" x14ac:dyDescent="0.25">
      <c r="A37" s="2"/>
      <c r="B37" s="32">
        <v>4</v>
      </c>
      <c r="C37" s="33" t="e">
        <f t="shared" si="5"/>
        <v>#REF!</v>
      </c>
      <c r="D37" s="25" t="e">
        <f t="shared" si="4"/>
        <v>#REF!</v>
      </c>
      <c r="E37" s="25" t="e">
        <f t="shared" si="11"/>
        <v>#REF!</v>
      </c>
      <c r="F37" s="25" t="e">
        <f t="shared" si="12"/>
        <v>#REF!</v>
      </c>
      <c r="G37" s="34" t="e">
        <f t="shared" si="13"/>
        <v>#REF!</v>
      </c>
      <c r="H37" s="34" t="e">
        <f t="shared" si="14"/>
        <v>#REF!</v>
      </c>
      <c r="I37" s="25" t="e">
        <f t="shared" si="15"/>
        <v>#REF!</v>
      </c>
      <c r="J37" s="25" t="e">
        <f t="shared" si="6"/>
        <v>#REF!</v>
      </c>
      <c r="K37" s="25" t="e">
        <f t="shared" si="7"/>
        <v>#REF!</v>
      </c>
      <c r="L37" s="25" t="e">
        <f t="shared" si="8"/>
        <v>#REF!</v>
      </c>
      <c r="M37" s="25" t="e">
        <f t="shared" si="9"/>
        <v>#REF!</v>
      </c>
      <c r="N37" s="25" t="e">
        <f t="shared" si="10"/>
        <v>#REF!</v>
      </c>
      <c r="O37" s="25" t="e">
        <f t="shared" si="16"/>
        <v>#REF!</v>
      </c>
      <c r="P37" s="25" t="e">
        <f t="shared" si="17"/>
        <v>#REF!</v>
      </c>
      <c r="Q37" s="25" t="e">
        <f t="shared" si="18"/>
        <v>#REF!</v>
      </c>
      <c r="R37" s="25" t="e">
        <f t="shared" si="19"/>
        <v>#REF!</v>
      </c>
      <c r="S37" s="25" t="e">
        <f t="shared" si="20"/>
        <v>#REF!</v>
      </c>
    </row>
    <row r="38" spans="1:19" x14ac:dyDescent="0.25">
      <c r="A38" s="2"/>
      <c r="B38" s="32">
        <v>5</v>
      </c>
      <c r="C38" s="33" t="e">
        <f t="shared" si="5"/>
        <v>#REF!</v>
      </c>
      <c r="D38" s="25" t="e">
        <f t="shared" si="4"/>
        <v>#REF!</v>
      </c>
      <c r="E38" s="25" t="e">
        <f t="shared" si="11"/>
        <v>#REF!</v>
      </c>
      <c r="F38" s="25" t="e">
        <f t="shared" si="12"/>
        <v>#REF!</v>
      </c>
      <c r="G38" s="34" t="e">
        <f t="shared" si="13"/>
        <v>#REF!</v>
      </c>
      <c r="H38" s="34" t="e">
        <f t="shared" si="14"/>
        <v>#REF!</v>
      </c>
      <c r="I38" s="25" t="e">
        <f t="shared" si="15"/>
        <v>#REF!</v>
      </c>
      <c r="J38" s="25" t="e">
        <f t="shared" si="6"/>
        <v>#REF!</v>
      </c>
      <c r="K38" s="25" t="e">
        <f t="shared" si="7"/>
        <v>#REF!</v>
      </c>
      <c r="L38" s="25" t="e">
        <f t="shared" si="8"/>
        <v>#REF!</v>
      </c>
      <c r="M38" s="25" t="e">
        <f t="shared" si="9"/>
        <v>#REF!</v>
      </c>
      <c r="N38" s="25" t="e">
        <f t="shared" si="10"/>
        <v>#REF!</v>
      </c>
      <c r="O38" s="25" t="e">
        <f t="shared" si="16"/>
        <v>#REF!</v>
      </c>
      <c r="P38" s="25" t="e">
        <f t="shared" si="17"/>
        <v>#REF!</v>
      </c>
      <c r="Q38" s="25" t="e">
        <f t="shared" si="18"/>
        <v>#REF!</v>
      </c>
      <c r="R38" s="25" t="e">
        <f t="shared" si="19"/>
        <v>#REF!</v>
      </c>
      <c r="S38" s="25" t="e">
        <f t="shared" si="20"/>
        <v>#REF!</v>
      </c>
    </row>
    <row r="39" spans="1:19" x14ac:dyDescent="0.25">
      <c r="A39" s="2"/>
      <c r="B39" s="32">
        <v>6</v>
      </c>
      <c r="C39" s="33" t="e">
        <f t="shared" si="5"/>
        <v>#REF!</v>
      </c>
      <c r="D39" s="25" t="e">
        <f t="shared" si="4"/>
        <v>#REF!</v>
      </c>
      <c r="E39" s="25" t="e">
        <f t="shared" si="11"/>
        <v>#REF!</v>
      </c>
      <c r="F39" s="25" t="e">
        <f t="shared" si="12"/>
        <v>#REF!</v>
      </c>
      <c r="G39" s="34" t="e">
        <f t="shared" si="13"/>
        <v>#REF!</v>
      </c>
      <c r="H39" s="34" t="e">
        <f t="shared" si="14"/>
        <v>#REF!</v>
      </c>
      <c r="I39" s="25" t="e">
        <f t="shared" si="15"/>
        <v>#REF!</v>
      </c>
      <c r="J39" s="25" t="e">
        <f t="shared" si="6"/>
        <v>#REF!</v>
      </c>
      <c r="K39" s="25" t="e">
        <f t="shared" si="7"/>
        <v>#REF!</v>
      </c>
      <c r="L39" s="25" t="e">
        <f t="shared" si="8"/>
        <v>#REF!</v>
      </c>
      <c r="M39" s="25" t="e">
        <f t="shared" si="9"/>
        <v>#REF!</v>
      </c>
      <c r="N39" s="25" t="e">
        <f t="shared" si="10"/>
        <v>#REF!</v>
      </c>
      <c r="O39" s="25" t="e">
        <f t="shared" si="16"/>
        <v>#REF!</v>
      </c>
      <c r="P39" s="25" t="e">
        <f t="shared" si="17"/>
        <v>#REF!</v>
      </c>
      <c r="Q39" s="25" t="e">
        <f t="shared" si="18"/>
        <v>#REF!</v>
      </c>
      <c r="R39" s="25" t="e">
        <f t="shared" si="19"/>
        <v>#REF!</v>
      </c>
      <c r="S39" s="25" t="e">
        <f t="shared" si="20"/>
        <v>#REF!</v>
      </c>
    </row>
    <row r="40" spans="1:19" x14ac:dyDescent="0.25">
      <c r="A40" s="2"/>
      <c r="B40" s="32">
        <v>7</v>
      </c>
      <c r="C40" s="33" t="e">
        <f t="shared" si="5"/>
        <v>#REF!</v>
      </c>
      <c r="D40" s="25" t="e">
        <f t="shared" si="4"/>
        <v>#REF!</v>
      </c>
      <c r="E40" s="25" t="e">
        <f t="shared" si="11"/>
        <v>#REF!</v>
      </c>
      <c r="F40" s="25" t="e">
        <f t="shared" si="12"/>
        <v>#REF!</v>
      </c>
      <c r="G40" s="34" t="e">
        <f t="shared" si="13"/>
        <v>#REF!</v>
      </c>
      <c r="H40" s="34" t="e">
        <f t="shared" si="14"/>
        <v>#REF!</v>
      </c>
      <c r="I40" s="25" t="e">
        <f t="shared" si="15"/>
        <v>#REF!</v>
      </c>
      <c r="J40" s="25" t="e">
        <f t="shared" si="6"/>
        <v>#REF!</v>
      </c>
      <c r="K40" s="25" t="e">
        <f t="shared" si="7"/>
        <v>#REF!</v>
      </c>
      <c r="L40" s="25" t="e">
        <f t="shared" si="8"/>
        <v>#REF!</v>
      </c>
      <c r="M40" s="25" t="e">
        <f t="shared" si="9"/>
        <v>#REF!</v>
      </c>
      <c r="N40" s="25" t="e">
        <f t="shared" si="10"/>
        <v>#REF!</v>
      </c>
      <c r="O40" s="25" t="e">
        <f t="shared" si="16"/>
        <v>#REF!</v>
      </c>
      <c r="P40" s="25" t="e">
        <f t="shared" si="17"/>
        <v>#REF!</v>
      </c>
      <c r="Q40" s="25" t="e">
        <f t="shared" si="18"/>
        <v>#REF!</v>
      </c>
      <c r="R40" s="25" t="e">
        <f t="shared" si="19"/>
        <v>#REF!</v>
      </c>
      <c r="S40" s="25" t="e">
        <f t="shared" si="20"/>
        <v>#REF!</v>
      </c>
    </row>
    <row r="41" spans="1:19" x14ac:dyDescent="0.25">
      <c r="A41" s="2"/>
      <c r="B41" s="32">
        <v>8</v>
      </c>
      <c r="C41" s="33" t="e">
        <f t="shared" si="5"/>
        <v>#REF!</v>
      </c>
      <c r="D41" s="25" t="e">
        <f t="shared" si="4"/>
        <v>#REF!</v>
      </c>
      <c r="E41" s="25" t="e">
        <f t="shared" si="11"/>
        <v>#REF!</v>
      </c>
      <c r="F41" s="25" t="e">
        <f t="shared" si="12"/>
        <v>#REF!</v>
      </c>
      <c r="G41" s="34" t="e">
        <f t="shared" si="13"/>
        <v>#REF!</v>
      </c>
      <c r="H41" s="34" t="e">
        <f t="shared" si="14"/>
        <v>#REF!</v>
      </c>
      <c r="I41" s="25" t="e">
        <f t="shared" si="15"/>
        <v>#REF!</v>
      </c>
      <c r="J41" s="25" t="e">
        <f t="shared" si="6"/>
        <v>#REF!</v>
      </c>
      <c r="K41" s="25" t="e">
        <f t="shared" si="7"/>
        <v>#REF!</v>
      </c>
      <c r="L41" s="25" t="e">
        <f t="shared" si="8"/>
        <v>#REF!</v>
      </c>
      <c r="M41" s="25" t="e">
        <f t="shared" si="9"/>
        <v>#REF!</v>
      </c>
      <c r="N41" s="25" t="e">
        <f t="shared" si="10"/>
        <v>#REF!</v>
      </c>
      <c r="O41" s="25" t="e">
        <f t="shared" si="16"/>
        <v>#REF!</v>
      </c>
      <c r="P41" s="25" t="e">
        <f t="shared" si="17"/>
        <v>#REF!</v>
      </c>
      <c r="Q41" s="25" t="e">
        <f t="shared" si="18"/>
        <v>#REF!</v>
      </c>
      <c r="R41" s="25" t="e">
        <f t="shared" si="19"/>
        <v>#REF!</v>
      </c>
      <c r="S41" s="25" t="e">
        <f t="shared" si="20"/>
        <v>#REF!</v>
      </c>
    </row>
    <row r="42" spans="1:19" x14ac:dyDescent="0.25">
      <c r="A42" s="2"/>
      <c r="B42" s="32">
        <v>9</v>
      </c>
      <c r="C42" s="33" t="e">
        <f t="shared" si="5"/>
        <v>#REF!</v>
      </c>
      <c r="D42" s="25" t="e">
        <f t="shared" si="4"/>
        <v>#REF!</v>
      </c>
      <c r="E42" s="25" t="e">
        <f t="shared" si="11"/>
        <v>#REF!</v>
      </c>
      <c r="F42" s="25" t="e">
        <f t="shared" si="12"/>
        <v>#REF!</v>
      </c>
      <c r="G42" s="34" t="e">
        <f t="shared" si="13"/>
        <v>#REF!</v>
      </c>
      <c r="H42" s="34" t="e">
        <f t="shared" si="14"/>
        <v>#REF!</v>
      </c>
      <c r="I42" s="25" t="e">
        <f t="shared" si="15"/>
        <v>#REF!</v>
      </c>
      <c r="J42" s="25" t="e">
        <f t="shared" si="6"/>
        <v>#REF!</v>
      </c>
      <c r="K42" s="25" t="e">
        <f t="shared" si="7"/>
        <v>#REF!</v>
      </c>
      <c r="L42" s="25" t="e">
        <f t="shared" si="8"/>
        <v>#REF!</v>
      </c>
      <c r="M42" s="25" t="e">
        <f t="shared" si="9"/>
        <v>#REF!</v>
      </c>
      <c r="N42" s="25" t="e">
        <f t="shared" si="10"/>
        <v>#REF!</v>
      </c>
      <c r="O42" s="25" t="e">
        <f t="shared" si="16"/>
        <v>#REF!</v>
      </c>
      <c r="P42" s="25" t="e">
        <f t="shared" si="17"/>
        <v>#REF!</v>
      </c>
      <c r="Q42" s="25" t="e">
        <f t="shared" si="18"/>
        <v>#REF!</v>
      </c>
      <c r="R42" s="25" t="e">
        <f t="shared" si="19"/>
        <v>#REF!</v>
      </c>
      <c r="S42" s="25" t="e">
        <f t="shared" si="20"/>
        <v>#REF!</v>
      </c>
    </row>
    <row r="43" spans="1:19" x14ac:dyDescent="0.25">
      <c r="A43" s="2"/>
      <c r="B43" s="32">
        <v>10</v>
      </c>
      <c r="C43" s="33" t="e">
        <f t="shared" si="5"/>
        <v>#REF!</v>
      </c>
      <c r="D43" s="25" t="e">
        <f t="shared" si="4"/>
        <v>#REF!</v>
      </c>
      <c r="E43" s="25" t="e">
        <f t="shared" si="11"/>
        <v>#REF!</v>
      </c>
      <c r="F43" s="25" t="e">
        <f t="shared" si="12"/>
        <v>#REF!</v>
      </c>
      <c r="G43" s="34" t="e">
        <f t="shared" si="13"/>
        <v>#REF!</v>
      </c>
      <c r="H43" s="34" t="e">
        <f t="shared" si="14"/>
        <v>#REF!</v>
      </c>
      <c r="I43" s="25" t="e">
        <f t="shared" si="15"/>
        <v>#REF!</v>
      </c>
      <c r="J43" s="25" t="e">
        <f t="shared" si="6"/>
        <v>#REF!</v>
      </c>
      <c r="K43" s="25" t="e">
        <f t="shared" si="7"/>
        <v>#REF!</v>
      </c>
      <c r="L43" s="25" t="e">
        <f t="shared" si="8"/>
        <v>#REF!</v>
      </c>
      <c r="M43" s="25" t="e">
        <f t="shared" si="9"/>
        <v>#REF!</v>
      </c>
      <c r="N43" s="25" t="e">
        <f t="shared" si="10"/>
        <v>#REF!</v>
      </c>
      <c r="O43" s="25" t="e">
        <f t="shared" si="16"/>
        <v>#REF!</v>
      </c>
      <c r="P43" s="25" t="e">
        <f t="shared" si="17"/>
        <v>#REF!</v>
      </c>
      <c r="Q43" s="25" t="e">
        <f t="shared" si="18"/>
        <v>#REF!</v>
      </c>
      <c r="R43" s="25" t="e">
        <f t="shared" si="19"/>
        <v>#REF!</v>
      </c>
      <c r="S43" s="25" t="e">
        <f t="shared" si="20"/>
        <v>#REF!</v>
      </c>
    </row>
    <row r="44" spans="1:19" x14ac:dyDescent="0.25">
      <c r="A44" s="2"/>
      <c r="B44" s="32">
        <v>11</v>
      </c>
      <c r="C44" s="33" t="e">
        <f t="shared" si="5"/>
        <v>#REF!</v>
      </c>
      <c r="D44" s="25" t="e">
        <f t="shared" si="4"/>
        <v>#REF!</v>
      </c>
      <c r="E44" s="25" t="e">
        <f t="shared" si="11"/>
        <v>#REF!</v>
      </c>
      <c r="F44" s="25" t="e">
        <f t="shared" si="12"/>
        <v>#REF!</v>
      </c>
      <c r="G44" s="34" t="e">
        <f t="shared" si="13"/>
        <v>#REF!</v>
      </c>
      <c r="H44" s="34" t="e">
        <f t="shared" si="14"/>
        <v>#REF!</v>
      </c>
      <c r="I44" s="25" t="e">
        <f t="shared" si="15"/>
        <v>#REF!</v>
      </c>
      <c r="J44" s="25" t="e">
        <f t="shared" si="6"/>
        <v>#REF!</v>
      </c>
      <c r="K44" s="25" t="e">
        <f t="shared" si="7"/>
        <v>#REF!</v>
      </c>
      <c r="L44" s="25" t="e">
        <f t="shared" si="8"/>
        <v>#REF!</v>
      </c>
      <c r="M44" s="25" t="e">
        <f t="shared" si="9"/>
        <v>#REF!</v>
      </c>
      <c r="N44" s="25" t="e">
        <f t="shared" si="10"/>
        <v>#REF!</v>
      </c>
      <c r="O44" s="25" t="e">
        <f t="shared" si="16"/>
        <v>#REF!</v>
      </c>
      <c r="P44" s="25" t="e">
        <f t="shared" si="17"/>
        <v>#REF!</v>
      </c>
      <c r="Q44" s="25" t="e">
        <f t="shared" si="18"/>
        <v>#REF!</v>
      </c>
      <c r="R44" s="25" t="e">
        <f t="shared" si="19"/>
        <v>#REF!</v>
      </c>
      <c r="S44" s="25" t="e">
        <f t="shared" si="20"/>
        <v>#REF!</v>
      </c>
    </row>
    <row r="45" spans="1:19" x14ac:dyDescent="0.25">
      <c r="A45" s="2"/>
      <c r="B45" s="32">
        <v>12</v>
      </c>
      <c r="C45" s="33" t="e">
        <f t="shared" si="5"/>
        <v>#REF!</v>
      </c>
      <c r="D45" s="25" t="e">
        <f t="shared" si="4"/>
        <v>#REF!</v>
      </c>
      <c r="E45" s="25" t="e">
        <f t="shared" si="11"/>
        <v>#REF!</v>
      </c>
      <c r="F45" s="25" t="e">
        <f t="shared" si="12"/>
        <v>#REF!</v>
      </c>
      <c r="G45" s="34" t="e">
        <f t="shared" si="13"/>
        <v>#REF!</v>
      </c>
      <c r="H45" s="34" t="e">
        <f t="shared" si="14"/>
        <v>#REF!</v>
      </c>
      <c r="I45" s="25" t="e">
        <f t="shared" si="15"/>
        <v>#REF!</v>
      </c>
      <c r="J45" s="25" t="e">
        <f t="shared" si="6"/>
        <v>#REF!</v>
      </c>
      <c r="K45" s="25" t="e">
        <f t="shared" si="7"/>
        <v>#REF!</v>
      </c>
      <c r="L45" s="25" t="e">
        <f t="shared" si="8"/>
        <v>#REF!</v>
      </c>
      <c r="M45" s="25" t="e">
        <f t="shared" si="9"/>
        <v>#REF!</v>
      </c>
      <c r="N45" s="25" t="e">
        <f t="shared" si="10"/>
        <v>#REF!</v>
      </c>
      <c r="O45" s="25" t="e">
        <f t="shared" si="16"/>
        <v>#REF!</v>
      </c>
      <c r="P45" s="25" t="e">
        <f t="shared" si="17"/>
        <v>#REF!</v>
      </c>
      <c r="Q45" s="25" t="e">
        <f t="shared" si="18"/>
        <v>#REF!</v>
      </c>
      <c r="R45" s="25" t="e">
        <f t="shared" si="19"/>
        <v>#REF!</v>
      </c>
      <c r="S45" s="25" t="e">
        <f t="shared" si="20"/>
        <v>#REF!</v>
      </c>
    </row>
    <row r="46" spans="1:19" x14ac:dyDescent="0.25">
      <c r="A46" s="2"/>
      <c r="B46" s="5"/>
      <c r="C46" s="5"/>
      <c r="D46" s="5"/>
      <c r="E46" s="5"/>
      <c r="F46" s="5"/>
      <c r="G46" s="5"/>
      <c r="H46" s="5"/>
      <c r="I46" s="5"/>
      <c r="J46" s="5"/>
      <c r="K46" s="5"/>
      <c r="L46" s="5"/>
      <c r="M46" s="2"/>
    </row>
    <row r="47" spans="1:19" x14ac:dyDescent="0.25">
      <c r="A47" s="2"/>
      <c r="B47" s="5"/>
      <c r="C47" s="5"/>
      <c r="D47" s="5"/>
      <c r="E47" s="5" t="str">
        <f>+E5</f>
        <v xml:space="preserve">Energia electrica </v>
      </c>
      <c r="F47" s="5" t="e">
        <f t="shared" ref="F47:I47" si="21">+F5</f>
        <v>#REF!</v>
      </c>
      <c r="G47" s="5" t="str">
        <f t="shared" si="21"/>
        <v xml:space="preserve">Biomasa </v>
      </c>
      <c r="H47" s="5" t="e">
        <f>+H5</f>
        <v>#REF!</v>
      </c>
      <c r="I47" s="5" t="e">
        <f t="shared" si="21"/>
        <v>#REF!</v>
      </c>
      <c r="J47" s="5"/>
      <c r="K47" s="5"/>
      <c r="L47" s="5"/>
      <c r="M47" s="2"/>
    </row>
    <row r="48" spans="1:19" x14ac:dyDescent="0.25">
      <c r="A48" s="2"/>
      <c r="B48" s="5"/>
      <c r="C48" s="120" t="s">
        <v>12</v>
      </c>
      <c r="D48" s="120"/>
      <c r="E48" s="14" t="e">
        <f>+SLOPE(K34:K45,J34:J45)</f>
        <v>#REF!</v>
      </c>
      <c r="F48" s="14" t="e">
        <f>+SLOPE(M34:M45,L34:L45)</f>
        <v>#REF!</v>
      </c>
      <c r="G48" s="14" t="e">
        <f>+SLOPE(O34:O45,N34:N45)</f>
        <v>#REF!</v>
      </c>
      <c r="H48" s="14" t="e">
        <f>+SLOPE(Q34:Q45,P34:P45)</f>
        <v>#REF!</v>
      </c>
      <c r="I48" s="14" t="e">
        <f>+SLOPE(S34:S45,R34:R45)</f>
        <v>#REF!</v>
      </c>
      <c r="J48" s="5"/>
      <c r="K48" s="5"/>
      <c r="L48" s="5"/>
      <c r="M48" s="2"/>
    </row>
    <row r="49" spans="1:13" x14ac:dyDescent="0.25">
      <c r="A49" s="2"/>
      <c r="B49" s="5"/>
      <c r="C49" s="120" t="s">
        <v>13</v>
      </c>
      <c r="D49" s="120"/>
      <c r="E49" s="15" t="e">
        <f>+INTERCEPT(K34:K45,J34:J45)</f>
        <v>#REF!</v>
      </c>
      <c r="F49" s="15" t="e">
        <f>+INTERCEPT(M34:M45,L34:L45)</f>
        <v>#REF!</v>
      </c>
      <c r="G49" s="15" t="e">
        <f>+INTERCEPT(O34:O45,N34:N45)</f>
        <v>#REF!</v>
      </c>
      <c r="H49" s="15" t="e">
        <f>+INTERCEPT(Q34:Q45,P34:P45)</f>
        <v>#REF!</v>
      </c>
      <c r="I49" s="15" t="e">
        <f>+INTERCEPT(S34:S45,R34:R45)</f>
        <v>#REF!</v>
      </c>
      <c r="J49" s="5"/>
      <c r="K49" s="5"/>
      <c r="L49" s="5"/>
      <c r="M49" s="2"/>
    </row>
    <row r="50" spans="1:13" x14ac:dyDescent="0.25">
      <c r="A50" s="2"/>
      <c r="B50" s="5"/>
      <c r="C50" s="120" t="s">
        <v>14</v>
      </c>
      <c r="D50" s="120"/>
      <c r="E50" s="14" t="e">
        <f>+RSQ(K34:K45,J34:J45)</f>
        <v>#REF!</v>
      </c>
      <c r="F50" s="14" t="e">
        <f>+RSQ(M34:M45,L34:L45)</f>
        <v>#REF!</v>
      </c>
      <c r="G50" s="14" t="e">
        <f>+RSQ(O34:O45,N34:N45)</f>
        <v>#REF!</v>
      </c>
      <c r="H50" s="14" t="e">
        <f>+RSQ(Q34:Q45,P34:P45)</f>
        <v>#REF!</v>
      </c>
      <c r="I50" s="14" t="e">
        <f>+RSQ(S34:S45,R34:R45)</f>
        <v>#REF!</v>
      </c>
      <c r="J50" s="5"/>
      <c r="K50" s="5"/>
      <c r="L50" s="5"/>
      <c r="M50" s="2"/>
    </row>
    <row r="51" spans="1:13" x14ac:dyDescent="0.25">
      <c r="A51" s="2"/>
      <c r="B51" s="5"/>
      <c r="C51" s="5"/>
      <c r="D51" s="5"/>
      <c r="E51" s="16"/>
      <c r="F51" s="5"/>
      <c r="G51" s="5"/>
      <c r="H51" s="5"/>
      <c r="I51" s="5"/>
      <c r="J51" s="5"/>
      <c r="K51" s="5"/>
      <c r="L51" s="5"/>
      <c r="M51" s="2"/>
    </row>
    <row r="52" spans="1:13" x14ac:dyDescent="0.25">
      <c r="A52" s="2"/>
      <c r="B52" s="5"/>
      <c r="C52" s="5"/>
      <c r="D52" s="5"/>
      <c r="E52" s="16"/>
      <c r="F52" s="5"/>
      <c r="G52" s="5"/>
      <c r="H52" s="5"/>
      <c r="I52" s="5"/>
      <c r="J52" s="5"/>
      <c r="K52" s="5"/>
      <c r="L52" s="5"/>
      <c r="M52" s="2"/>
    </row>
    <row r="53" spans="1:13" ht="15" customHeight="1" x14ac:dyDescent="0.25">
      <c r="B53" s="118" t="s">
        <v>3</v>
      </c>
      <c r="C53" s="118"/>
      <c r="D53" s="118" t="s">
        <v>27</v>
      </c>
      <c r="E53" s="118" t="s">
        <v>28</v>
      </c>
      <c r="F53" s="118" t="s">
        <v>29</v>
      </c>
      <c r="G53" s="122" t="s">
        <v>15</v>
      </c>
      <c r="H53" s="122" t="s">
        <v>32</v>
      </c>
      <c r="I53" s="122" t="s">
        <v>33</v>
      </c>
    </row>
    <row r="54" spans="1:13" x14ac:dyDescent="0.25">
      <c r="B54" s="118"/>
      <c r="C54" s="118"/>
      <c r="D54" s="118"/>
      <c r="E54" s="118"/>
      <c r="F54" s="118"/>
      <c r="G54" s="122"/>
      <c r="H54" s="122"/>
      <c r="I54" s="122"/>
    </row>
    <row r="55" spans="1:13" x14ac:dyDescent="0.25">
      <c r="B55" s="118"/>
      <c r="C55" s="118"/>
      <c r="D55" s="18" t="s">
        <v>22</v>
      </c>
      <c r="E55" s="18" t="s">
        <v>23</v>
      </c>
      <c r="F55" s="18" t="s">
        <v>23</v>
      </c>
      <c r="G55" s="26" t="s">
        <v>22</v>
      </c>
      <c r="H55" s="26" t="s">
        <v>4</v>
      </c>
      <c r="I55" s="26" t="s">
        <v>4</v>
      </c>
    </row>
    <row r="56" spans="1:13" x14ac:dyDescent="0.25">
      <c r="B56" s="6">
        <v>1</v>
      </c>
      <c r="C56" s="7" t="e">
        <f>+#REF!</f>
        <v>#REF!</v>
      </c>
      <c r="D56" s="21" t="e">
        <f>+#REF!</f>
        <v>#REF!</v>
      </c>
      <c r="E56" s="25" t="e">
        <f>+#REF!</f>
        <v>#REF!</v>
      </c>
      <c r="F56" s="19" t="e">
        <f t="shared" ref="F56:F67" si="22">+D56*$E$76+$E$77</f>
        <v>#REF!</v>
      </c>
      <c r="G56" s="25" t="e">
        <f>+IF(H56="","",D56)</f>
        <v>#REF!</v>
      </c>
      <c r="H56" s="25" t="e">
        <f>+IF((E56-F56)&lt;0,E56,"")</f>
        <v>#REF!</v>
      </c>
      <c r="I56" s="19" t="e">
        <f t="shared" ref="I56:I67" si="23">+D56*$I$76+$I$77</f>
        <v>#REF!</v>
      </c>
    </row>
    <row r="57" spans="1:13" x14ac:dyDescent="0.25">
      <c r="B57" s="6">
        <v>2</v>
      </c>
      <c r="C57" s="7" t="e">
        <f>+#REF!</f>
        <v>#REF!</v>
      </c>
      <c r="D57" s="21" t="e">
        <f>+#REF!</f>
        <v>#REF!</v>
      </c>
      <c r="E57" s="25" t="e">
        <f>+#REF!</f>
        <v>#REF!</v>
      </c>
      <c r="F57" s="19" t="e">
        <f t="shared" si="22"/>
        <v>#REF!</v>
      </c>
      <c r="G57" s="25" t="e">
        <f t="shared" ref="G57:G67" si="24">+IF(H57="","",D57)</f>
        <v>#REF!</v>
      </c>
      <c r="H57" s="25" t="e">
        <f t="shared" ref="H57:H67" si="25">+IF((E57-F57)&lt;0,E57,"")</f>
        <v>#REF!</v>
      </c>
      <c r="I57" s="19" t="e">
        <f t="shared" si="23"/>
        <v>#REF!</v>
      </c>
    </row>
    <row r="58" spans="1:13" x14ac:dyDescent="0.25">
      <c r="B58" s="6">
        <v>3</v>
      </c>
      <c r="C58" s="7" t="e">
        <f>+#REF!</f>
        <v>#REF!</v>
      </c>
      <c r="D58" s="21" t="e">
        <f>+#REF!</f>
        <v>#REF!</v>
      </c>
      <c r="E58" s="25" t="e">
        <f>+#REF!</f>
        <v>#REF!</v>
      </c>
      <c r="F58" s="19" t="e">
        <f t="shared" si="22"/>
        <v>#REF!</v>
      </c>
      <c r="G58" s="25" t="e">
        <f t="shared" si="24"/>
        <v>#REF!</v>
      </c>
      <c r="H58" s="25" t="e">
        <f t="shared" si="25"/>
        <v>#REF!</v>
      </c>
      <c r="I58" s="19" t="e">
        <f t="shared" si="23"/>
        <v>#REF!</v>
      </c>
    </row>
    <row r="59" spans="1:13" x14ac:dyDescent="0.25">
      <c r="B59" s="6">
        <v>4</v>
      </c>
      <c r="C59" s="7" t="e">
        <f>+#REF!</f>
        <v>#REF!</v>
      </c>
      <c r="D59" s="21" t="e">
        <f>+#REF!</f>
        <v>#REF!</v>
      </c>
      <c r="E59" s="25" t="e">
        <f>+#REF!</f>
        <v>#REF!</v>
      </c>
      <c r="F59" s="19" t="e">
        <f t="shared" si="22"/>
        <v>#REF!</v>
      </c>
      <c r="G59" s="25" t="e">
        <f t="shared" si="24"/>
        <v>#REF!</v>
      </c>
      <c r="H59" s="25" t="e">
        <f t="shared" si="25"/>
        <v>#REF!</v>
      </c>
      <c r="I59" s="19" t="e">
        <f t="shared" si="23"/>
        <v>#REF!</v>
      </c>
    </row>
    <row r="60" spans="1:13" x14ac:dyDescent="0.25">
      <c r="B60" s="6">
        <v>5</v>
      </c>
      <c r="C60" s="7" t="e">
        <f>+#REF!</f>
        <v>#REF!</v>
      </c>
      <c r="D60" s="21" t="e">
        <f>+#REF!</f>
        <v>#REF!</v>
      </c>
      <c r="E60" s="25" t="e">
        <f>+#REF!</f>
        <v>#REF!</v>
      </c>
      <c r="F60" s="19" t="e">
        <f t="shared" si="22"/>
        <v>#REF!</v>
      </c>
      <c r="G60" s="25" t="e">
        <f t="shared" si="24"/>
        <v>#REF!</v>
      </c>
      <c r="H60" s="25" t="e">
        <f t="shared" si="25"/>
        <v>#REF!</v>
      </c>
      <c r="I60" s="19" t="e">
        <f t="shared" si="23"/>
        <v>#REF!</v>
      </c>
    </row>
    <row r="61" spans="1:13" x14ac:dyDescent="0.25">
      <c r="B61" s="6">
        <v>6</v>
      </c>
      <c r="C61" s="7" t="e">
        <f>+#REF!</f>
        <v>#REF!</v>
      </c>
      <c r="D61" s="21" t="e">
        <f>+#REF!</f>
        <v>#REF!</v>
      </c>
      <c r="E61" s="25" t="e">
        <f>+#REF!</f>
        <v>#REF!</v>
      </c>
      <c r="F61" s="19" t="e">
        <f t="shared" si="22"/>
        <v>#REF!</v>
      </c>
      <c r="G61" s="25" t="e">
        <f t="shared" si="24"/>
        <v>#REF!</v>
      </c>
      <c r="H61" s="25" t="e">
        <f t="shared" si="25"/>
        <v>#REF!</v>
      </c>
      <c r="I61" s="19" t="e">
        <f t="shared" si="23"/>
        <v>#REF!</v>
      </c>
    </row>
    <row r="62" spans="1:13" x14ac:dyDescent="0.25">
      <c r="B62" s="6">
        <v>7</v>
      </c>
      <c r="C62" s="7" t="e">
        <f>+#REF!</f>
        <v>#REF!</v>
      </c>
      <c r="D62" s="21" t="e">
        <f>+#REF!</f>
        <v>#REF!</v>
      </c>
      <c r="E62" s="25" t="e">
        <f>+#REF!</f>
        <v>#REF!</v>
      </c>
      <c r="F62" s="19" t="e">
        <f t="shared" si="22"/>
        <v>#REF!</v>
      </c>
      <c r="G62" s="25" t="e">
        <f t="shared" si="24"/>
        <v>#REF!</v>
      </c>
      <c r="H62" s="25" t="e">
        <f t="shared" si="25"/>
        <v>#REF!</v>
      </c>
      <c r="I62" s="19" t="e">
        <f t="shared" si="23"/>
        <v>#REF!</v>
      </c>
    </row>
    <row r="63" spans="1:13" x14ac:dyDescent="0.25">
      <c r="B63" s="6">
        <v>8</v>
      </c>
      <c r="C63" s="7" t="e">
        <f>+#REF!</f>
        <v>#REF!</v>
      </c>
      <c r="D63" s="21" t="e">
        <f>+#REF!</f>
        <v>#REF!</v>
      </c>
      <c r="E63" s="25" t="e">
        <f>+#REF!</f>
        <v>#REF!</v>
      </c>
      <c r="F63" s="19" t="e">
        <f t="shared" si="22"/>
        <v>#REF!</v>
      </c>
      <c r="G63" s="25" t="e">
        <f t="shared" si="24"/>
        <v>#REF!</v>
      </c>
      <c r="H63" s="25" t="e">
        <f t="shared" si="25"/>
        <v>#REF!</v>
      </c>
      <c r="I63" s="19" t="e">
        <f t="shared" si="23"/>
        <v>#REF!</v>
      </c>
    </row>
    <row r="64" spans="1:13" x14ac:dyDescent="0.25">
      <c r="B64" s="6">
        <v>9</v>
      </c>
      <c r="C64" s="7" t="e">
        <f>+#REF!</f>
        <v>#REF!</v>
      </c>
      <c r="D64" s="21" t="e">
        <f>+#REF!</f>
        <v>#REF!</v>
      </c>
      <c r="E64" s="25" t="e">
        <f>+#REF!</f>
        <v>#REF!</v>
      </c>
      <c r="F64" s="19" t="e">
        <f t="shared" si="22"/>
        <v>#REF!</v>
      </c>
      <c r="G64" s="25" t="e">
        <f t="shared" si="24"/>
        <v>#REF!</v>
      </c>
      <c r="H64" s="25" t="e">
        <f t="shared" si="25"/>
        <v>#REF!</v>
      </c>
      <c r="I64" s="19" t="e">
        <f t="shared" si="23"/>
        <v>#REF!</v>
      </c>
    </row>
    <row r="65" spans="2:10" x14ac:dyDescent="0.25">
      <c r="B65" s="6">
        <v>10</v>
      </c>
      <c r="C65" s="7" t="e">
        <f>+#REF!</f>
        <v>#REF!</v>
      </c>
      <c r="D65" s="21" t="e">
        <f>+#REF!</f>
        <v>#REF!</v>
      </c>
      <c r="E65" s="25" t="e">
        <f>+#REF!</f>
        <v>#REF!</v>
      </c>
      <c r="F65" s="19" t="e">
        <f t="shared" si="22"/>
        <v>#REF!</v>
      </c>
      <c r="G65" s="25" t="e">
        <f t="shared" si="24"/>
        <v>#REF!</v>
      </c>
      <c r="H65" s="25" t="e">
        <f t="shared" si="25"/>
        <v>#REF!</v>
      </c>
      <c r="I65" s="19" t="e">
        <f t="shared" si="23"/>
        <v>#REF!</v>
      </c>
    </row>
    <row r="66" spans="2:10" x14ac:dyDescent="0.25">
      <c r="B66" s="6">
        <v>11</v>
      </c>
      <c r="C66" s="7" t="e">
        <f>+#REF!</f>
        <v>#REF!</v>
      </c>
      <c r="D66" s="21" t="e">
        <f>+#REF!</f>
        <v>#REF!</v>
      </c>
      <c r="E66" s="25" t="e">
        <f>+#REF!</f>
        <v>#REF!</v>
      </c>
      <c r="F66" s="19" t="e">
        <f t="shared" si="22"/>
        <v>#REF!</v>
      </c>
      <c r="G66" s="25" t="e">
        <f t="shared" si="24"/>
        <v>#REF!</v>
      </c>
      <c r="H66" s="25" t="e">
        <f t="shared" si="25"/>
        <v>#REF!</v>
      </c>
      <c r="I66" s="19" t="e">
        <f t="shared" si="23"/>
        <v>#REF!</v>
      </c>
    </row>
    <row r="67" spans="2:10" x14ac:dyDescent="0.25">
      <c r="B67" s="6">
        <v>12</v>
      </c>
      <c r="C67" s="7" t="e">
        <f>+#REF!</f>
        <v>#REF!</v>
      </c>
      <c r="D67" s="21" t="e">
        <f>+#REF!</f>
        <v>#REF!</v>
      </c>
      <c r="E67" s="25" t="e">
        <f>+#REF!</f>
        <v>#REF!</v>
      </c>
      <c r="F67" s="19" t="e">
        <f t="shared" si="22"/>
        <v>#REF!</v>
      </c>
      <c r="G67" s="25" t="e">
        <f t="shared" si="24"/>
        <v>#REF!</v>
      </c>
      <c r="H67" s="25" t="e">
        <f t="shared" si="25"/>
        <v>#REF!</v>
      </c>
      <c r="I67" s="19" t="e">
        <f t="shared" si="23"/>
        <v>#REF!</v>
      </c>
    </row>
    <row r="69" spans="2:10" x14ac:dyDescent="0.25">
      <c r="C69" s="8" t="s">
        <v>9</v>
      </c>
      <c r="D69" s="9" t="e">
        <f>IF(SUM(D56:D67)=0,0,MAX(D56:D67))</f>
        <v>#REF!</v>
      </c>
      <c r="E69" s="22" t="e">
        <f>IF(SUM(E56:E67)=0,0,MAX(E56:E67))</f>
        <v>#REF!</v>
      </c>
      <c r="F69" s="23"/>
      <c r="G69" s="23"/>
    </row>
    <row r="70" spans="2:10" x14ac:dyDescent="0.25">
      <c r="C70" s="8" t="s">
        <v>10</v>
      </c>
      <c r="D70" s="9" t="e">
        <f>IF(SUM(D56:D67)=0,0,MIN(D56:D67))</f>
        <v>#REF!</v>
      </c>
      <c r="E70" s="22" t="e">
        <f>IF(SUM(E56:E67)=0,0,MIN(E56:E67))</f>
        <v>#REF!</v>
      </c>
      <c r="F70" s="23"/>
      <c r="G70" s="23"/>
    </row>
    <row r="71" spans="2:10" x14ac:dyDescent="0.25">
      <c r="C71" s="8" t="s">
        <v>7</v>
      </c>
      <c r="D71" s="9" t="e">
        <f>IF(SUM(D56:D67)=0,0,AVERAGE(D56:D67))</f>
        <v>#REF!</v>
      </c>
      <c r="E71" s="22" t="e">
        <f>IF(SUM(E56:E67)=0,0,AVERAGE(E56:E67))</f>
        <v>#REF!</v>
      </c>
      <c r="F71" s="23"/>
      <c r="G71" s="23"/>
    </row>
    <row r="72" spans="2:10" x14ac:dyDescent="0.25">
      <c r="C72" s="8" t="s">
        <v>8</v>
      </c>
      <c r="D72" s="9" t="e">
        <f>IF(SUM(D56:D67)=0,0,STDEV(D56:D67))</f>
        <v>#REF!</v>
      </c>
      <c r="E72" s="22" t="e">
        <f>IF(SUM(E56:E67)=0,0,STDEV(E56:E67))</f>
        <v>#REF!</v>
      </c>
      <c r="F72" s="23"/>
      <c r="G72" s="23"/>
    </row>
    <row r="73" spans="2:10" x14ac:dyDescent="0.25">
      <c r="C73" s="5"/>
      <c r="D73" s="5"/>
      <c r="E73" s="5"/>
      <c r="F73" s="5"/>
      <c r="G73" s="5"/>
    </row>
    <row r="74" spans="2:10" x14ac:dyDescent="0.25">
      <c r="C74" s="11" t="s">
        <v>11</v>
      </c>
      <c r="D74" s="5"/>
      <c r="E74" s="5"/>
      <c r="F74" s="5"/>
      <c r="G74" s="11" t="s">
        <v>30</v>
      </c>
    </row>
    <row r="75" spans="2:10" x14ac:dyDescent="0.25">
      <c r="C75" s="5"/>
      <c r="D75" s="5"/>
      <c r="E75" s="5"/>
      <c r="F75" s="5"/>
    </row>
    <row r="76" spans="2:10" x14ac:dyDescent="0.25">
      <c r="C76" s="121" t="s">
        <v>12</v>
      </c>
      <c r="D76" s="121"/>
      <c r="E76" s="12" t="e">
        <f>+LINEST(E56:E67,D56:D67)</f>
        <v>#VALUE!</v>
      </c>
      <c r="F76" s="10"/>
      <c r="G76" s="17" t="s">
        <v>12</v>
      </c>
      <c r="H76" s="17"/>
      <c r="I76" s="14" t="e">
        <f>+SLOPE(H56:H67,G56:G67)</f>
        <v>#REF!</v>
      </c>
      <c r="J76" s="14"/>
    </row>
    <row r="77" spans="2:10" x14ac:dyDescent="0.25">
      <c r="C77" s="121" t="s">
        <v>13</v>
      </c>
      <c r="D77" s="121"/>
      <c r="E77" s="13" t="e">
        <f>+INTERCEPT(E56:E67,D56:D67)</f>
        <v>#REF!</v>
      </c>
      <c r="F77" s="10"/>
      <c r="G77" s="121" t="s">
        <v>13</v>
      </c>
      <c r="H77" s="121"/>
      <c r="I77" s="15" t="e">
        <f>+INTERCEPT(H56:H67,G56:G67)</f>
        <v>#REF!</v>
      </c>
      <c r="J77" s="15"/>
    </row>
    <row r="78" spans="2:10" x14ac:dyDescent="0.25">
      <c r="C78" s="121" t="s">
        <v>14</v>
      </c>
      <c r="D78" s="121"/>
      <c r="E78" s="12" t="e">
        <f>+RSQ(E56:E67,D56:D67)</f>
        <v>#REF!</v>
      </c>
      <c r="F78" s="10"/>
      <c r="G78" s="121" t="s">
        <v>14</v>
      </c>
      <c r="H78" s="121"/>
      <c r="I78" s="14" t="e">
        <f>+RSQ(H56:H67,G56:G67)</f>
        <v>#REF!</v>
      </c>
      <c r="J78" s="14"/>
    </row>
    <row r="80" spans="2:10" ht="21" x14ac:dyDescent="0.35">
      <c r="C80" s="24" t="s">
        <v>31</v>
      </c>
    </row>
    <row r="81" spans="2:5" x14ac:dyDescent="0.25">
      <c r="B81" s="123" t="s">
        <v>34</v>
      </c>
      <c r="C81" s="123"/>
      <c r="D81" s="123"/>
      <c r="E81" s="123"/>
    </row>
    <row r="82" spans="2:5" x14ac:dyDescent="0.25">
      <c r="B82" s="118" t="s">
        <v>3</v>
      </c>
      <c r="C82" s="118"/>
      <c r="D82" s="118" t="s">
        <v>27</v>
      </c>
      <c r="E82" s="118" t="s">
        <v>28</v>
      </c>
    </row>
    <row r="83" spans="2:5" x14ac:dyDescent="0.25">
      <c r="B83" s="118"/>
      <c r="C83" s="118"/>
      <c r="D83" s="118"/>
      <c r="E83" s="118"/>
    </row>
    <row r="84" spans="2:5" x14ac:dyDescent="0.25">
      <c r="B84" s="118"/>
      <c r="C84" s="118"/>
      <c r="D84" s="18" t="s">
        <v>22</v>
      </c>
      <c r="E84" s="18" t="s">
        <v>23</v>
      </c>
    </row>
    <row r="85" spans="2:5" x14ac:dyDescent="0.25">
      <c r="B85" s="6">
        <v>1</v>
      </c>
      <c r="C85" s="7" t="e">
        <f t="shared" ref="C85:C96" si="26">+C56</f>
        <v>#REF!</v>
      </c>
      <c r="D85" s="21"/>
      <c r="E85" s="25"/>
    </row>
    <row r="86" spans="2:5" x14ac:dyDescent="0.25">
      <c r="B86" s="6">
        <v>2</v>
      </c>
      <c r="C86" s="7" t="e">
        <f t="shared" si="26"/>
        <v>#REF!</v>
      </c>
      <c r="D86" s="21" t="e">
        <f t="shared" ref="D86:D96" si="27">+D8</f>
        <v>#REF!</v>
      </c>
      <c r="E86" s="25" t="e">
        <f>+#REF!</f>
        <v>#REF!</v>
      </c>
    </row>
    <row r="87" spans="2:5" x14ac:dyDescent="0.25">
      <c r="B87" s="6">
        <v>3</v>
      </c>
      <c r="C87" s="7" t="e">
        <f t="shared" si="26"/>
        <v>#REF!</v>
      </c>
      <c r="D87" s="21" t="e">
        <f t="shared" si="27"/>
        <v>#REF!</v>
      </c>
      <c r="E87" s="25" t="e">
        <f>+#REF!</f>
        <v>#REF!</v>
      </c>
    </row>
    <row r="88" spans="2:5" x14ac:dyDescent="0.25">
      <c r="B88" s="6">
        <v>4</v>
      </c>
      <c r="C88" s="7" t="e">
        <f t="shared" si="26"/>
        <v>#REF!</v>
      </c>
      <c r="D88" s="21" t="e">
        <f t="shared" si="27"/>
        <v>#REF!</v>
      </c>
      <c r="E88" s="25" t="e">
        <f>+#REF!</f>
        <v>#REF!</v>
      </c>
    </row>
    <row r="89" spans="2:5" x14ac:dyDescent="0.25">
      <c r="B89" s="6">
        <v>5</v>
      </c>
      <c r="C89" s="7" t="e">
        <f t="shared" si="26"/>
        <v>#REF!</v>
      </c>
      <c r="D89" s="21" t="e">
        <f t="shared" si="27"/>
        <v>#REF!</v>
      </c>
      <c r="E89" s="25" t="e">
        <f>+#REF!</f>
        <v>#REF!</v>
      </c>
    </row>
    <row r="90" spans="2:5" x14ac:dyDescent="0.25">
      <c r="B90" s="6">
        <v>6</v>
      </c>
      <c r="C90" s="7" t="e">
        <f t="shared" si="26"/>
        <v>#REF!</v>
      </c>
      <c r="D90" s="21" t="e">
        <f t="shared" si="27"/>
        <v>#REF!</v>
      </c>
      <c r="E90" s="25" t="e">
        <f>+#REF!</f>
        <v>#REF!</v>
      </c>
    </row>
    <row r="91" spans="2:5" x14ac:dyDescent="0.25">
      <c r="B91" s="6">
        <v>7</v>
      </c>
      <c r="C91" s="7" t="e">
        <f t="shared" si="26"/>
        <v>#REF!</v>
      </c>
      <c r="D91" s="21" t="e">
        <f t="shared" si="27"/>
        <v>#REF!</v>
      </c>
      <c r="E91" s="25" t="e">
        <f>+#REF!</f>
        <v>#REF!</v>
      </c>
    </row>
    <row r="92" spans="2:5" x14ac:dyDescent="0.25">
      <c r="B92" s="6">
        <v>8</v>
      </c>
      <c r="C92" s="7" t="e">
        <f t="shared" si="26"/>
        <v>#REF!</v>
      </c>
      <c r="D92" s="21" t="e">
        <f t="shared" si="27"/>
        <v>#REF!</v>
      </c>
      <c r="E92" s="25" t="e">
        <f>+#REF!</f>
        <v>#REF!</v>
      </c>
    </row>
    <row r="93" spans="2:5" x14ac:dyDescent="0.25">
      <c r="B93" s="6">
        <v>9</v>
      </c>
      <c r="C93" s="7" t="e">
        <f t="shared" si="26"/>
        <v>#REF!</v>
      </c>
      <c r="D93" s="21" t="e">
        <f t="shared" si="27"/>
        <v>#REF!</v>
      </c>
      <c r="E93" s="25" t="e">
        <f>+#REF!</f>
        <v>#REF!</v>
      </c>
    </row>
    <row r="94" spans="2:5" x14ac:dyDescent="0.25">
      <c r="B94" s="6">
        <v>10</v>
      </c>
      <c r="C94" s="7" t="e">
        <f t="shared" si="26"/>
        <v>#REF!</v>
      </c>
      <c r="D94" s="21" t="e">
        <f t="shared" si="27"/>
        <v>#REF!</v>
      </c>
      <c r="E94" s="25" t="e">
        <f>+#REF!</f>
        <v>#REF!</v>
      </c>
    </row>
    <row r="95" spans="2:5" x14ac:dyDescent="0.25">
      <c r="B95" s="6">
        <v>11</v>
      </c>
      <c r="C95" s="7" t="e">
        <f t="shared" si="26"/>
        <v>#REF!</v>
      </c>
      <c r="D95" s="21"/>
      <c r="E95" s="25"/>
    </row>
    <row r="96" spans="2:5" x14ac:dyDescent="0.25">
      <c r="B96" s="6">
        <v>12</v>
      </c>
      <c r="C96" s="7" t="e">
        <f t="shared" si="26"/>
        <v>#REF!</v>
      </c>
      <c r="D96" s="21" t="e">
        <f t="shared" si="27"/>
        <v>#REF!</v>
      </c>
      <c r="E96" s="25" t="e">
        <f>+#REF!</f>
        <v>#REF!</v>
      </c>
    </row>
    <row r="98" spans="3:5" x14ac:dyDescent="0.25">
      <c r="C98" s="8" t="s">
        <v>9</v>
      </c>
      <c r="D98" s="9" t="e">
        <f>IF(SUM(D85:D96)=0,0,MAX(D85:D96))</f>
        <v>#REF!</v>
      </c>
      <c r="E98" s="9" t="e">
        <f>IF(SUM(E85:E96)=0,0,MAX(E85:E96))</f>
        <v>#REF!</v>
      </c>
    </row>
    <row r="99" spans="3:5" x14ac:dyDescent="0.25">
      <c r="C99" s="8" t="s">
        <v>10</v>
      </c>
      <c r="D99" s="9" t="e">
        <f>IF(SUM(D85:D96)=0,0,MIN(D85:D96))</f>
        <v>#REF!</v>
      </c>
      <c r="E99" s="9" t="e">
        <f>IF(SUM(E85:E96)=0,0,MIN(E85:E96))</f>
        <v>#REF!</v>
      </c>
    </row>
    <row r="100" spans="3:5" x14ac:dyDescent="0.25">
      <c r="C100" s="8" t="s">
        <v>7</v>
      </c>
      <c r="D100" s="9" t="e">
        <f>IF(SUM(D85:D96)=0,0,AVERAGE(D85:D96))</f>
        <v>#REF!</v>
      </c>
      <c r="E100" s="9" t="e">
        <f>IF(SUM(E85:E96)=0,0,AVERAGE(E85:E96))</f>
        <v>#REF!</v>
      </c>
    </row>
    <row r="101" spans="3:5" x14ac:dyDescent="0.25">
      <c r="C101" s="8" t="s">
        <v>8</v>
      </c>
      <c r="D101" s="9" t="e">
        <f>IF(SUM(D85:D96)=0,0,STDEV(D85:D96))</f>
        <v>#REF!</v>
      </c>
      <c r="E101" s="9" t="e">
        <f>IF(SUM(E85:E96)=0,0,STDEV(E85:E96))</f>
        <v>#REF!</v>
      </c>
    </row>
  </sheetData>
  <mergeCells count="31">
    <mergeCell ref="N31:O31"/>
    <mergeCell ref="J31:K31"/>
    <mergeCell ref="P31:Q31"/>
    <mergeCell ref="R31:S31"/>
    <mergeCell ref="B82:C84"/>
    <mergeCell ref="D82:D83"/>
    <mergeCell ref="E82:E83"/>
    <mergeCell ref="B81:E81"/>
    <mergeCell ref="I53:I54"/>
    <mergeCell ref="C76:D76"/>
    <mergeCell ref="C77:D77"/>
    <mergeCell ref="G77:H77"/>
    <mergeCell ref="C78:D78"/>
    <mergeCell ref="G78:H78"/>
    <mergeCell ref="B53:C55"/>
    <mergeCell ref="D53:D54"/>
    <mergeCell ref="E53:E54"/>
    <mergeCell ref="F53:F54"/>
    <mergeCell ref="G53:G54"/>
    <mergeCell ref="H53:H54"/>
    <mergeCell ref="C48:D48"/>
    <mergeCell ref="C49:D49"/>
    <mergeCell ref="B4:C6"/>
    <mergeCell ref="L31:M31"/>
    <mergeCell ref="C50:D50"/>
    <mergeCell ref="C27:D27"/>
    <mergeCell ref="C28:D28"/>
    <mergeCell ref="C29:D29"/>
    <mergeCell ref="B31:C33"/>
    <mergeCell ref="D31:D32"/>
    <mergeCell ref="E31:E32"/>
  </mergeCells>
  <hyperlinks>
    <hyperlink ref="I1" location="Inicio!A1" display="Inicio" xr:uid="{00000000-0004-0000-0200-000000000000}"/>
  </hyperlink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4"/>
  <sheetViews>
    <sheetView zoomScale="80" zoomScaleNormal="80" workbookViewId="0">
      <selection activeCell="D11" sqref="D11"/>
    </sheetView>
  </sheetViews>
  <sheetFormatPr baseColWidth="10" defaultColWidth="11.42578125" defaultRowHeight="15" x14ac:dyDescent="0.25"/>
  <cols>
    <col min="1" max="1" width="24" style="35" customWidth="1"/>
    <col min="2" max="2" width="22.85546875" style="35" customWidth="1"/>
    <col min="3" max="3" width="14" style="35" customWidth="1"/>
    <col min="4" max="4" width="17.28515625" style="35" customWidth="1"/>
    <col min="5" max="5" width="26.42578125" style="35" customWidth="1"/>
    <col min="6" max="16384" width="11.42578125" style="35"/>
  </cols>
  <sheetData>
    <row r="1" spans="1:5" ht="29.25" customHeight="1" x14ac:dyDescent="0.25">
      <c r="A1" s="39" t="s">
        <v>0</v>
      </c>
      <c r="B1" s="39" t="s">
        <v>17</v>
      </c>
      <c r="C1" s="39" t="s">
        <v>1</v>
      </c>
      <c r="D1" s="39" t="s">
        <v>18</v>
      </c>
      <c r="E1" s="39" t="s">
        <v>2</v>
      </c>
    </row>
    <row r="2" spans="1:5" x14ac:dyDescent="0.25">
      <c r="A2" s="41" t="s">
        <v>44</v>
      </c>
      <c r="B2" s="28" t="s">
        <v>47</v>
      </c>
      <c r="C2" s="28"/>
      <c r="D2" s="50">
        <v>1</v>
      </c>
      <c r="E2" s="50">
        <v>8</v>
      </c>
    </row>
    <row r="3" spans="1:5" x14ac:dyDescent="0.25">
      <c r="A3" s="41" t="s">
        <v>45</v>
      </c>
      <c r="B3" s="28" t="s">
        <v>47</v>
      </c>
      <c r="C3" s="28"/>
      <c r="D3" s="50">
        <v>1</v>
      </c>
      <c r="E3" s="50">
        <v>8</v>
      </c>
    </row>
    <row r="4" spans="1:5" x14ac:dyDescent="0.25">
      <c r="A4" s="41" t="s">
        <v>46</v>
      </c>
      <c r="B4" s="28" t="s">
        <v>47</v>
      </c>
      <c r="C4" s="28"/>
      <c r="D4" s="50">
        <v>1</v>
      </c>
      <c r="E4" s="50">
        <v>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IDENTIFICACIÓN</vt:lpstr>
      <vt:lpstr>LINEA BASE ENERGETICA</vt:lpstr>
      <vt:lpstr>Analisis Energeticos</vt:lpstr>
      <vt:lpstr>INVENTARIO VEHÍCULOS</vt:lpstr>
    </vt:vector>
  </TitlesOfParts>
  <Company>LEPL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Modelo PYMES</dc:title>
  <dc:creator>Luis Prieto</dc:creator>
  <dc:description>Modelo desarrollado por Luis Prieto</dc:description>
  <cp:lastModifiedBy>Munoz, Ninyara Vanessa</cp:lastModifiedBy>
  <cp:lastPrinted>2023-07-10T15:07:11Z</cp:lastPrinted>
  <dcterms:created xsi:type="dcterms:W3CDTF">2010-02-10T01:55:53Z</dcterms:created>
  <dcterms:modified xsi:type="dcterms:W3CDTF">2023-07-28T00:01:02Z</dcterms:modified>
</cp:coreProperties>
</file>